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tali\Робоча папка 2020 рік\Звіти про виконання бюджету\Звіти про виконання бюджету за 2020 рік\Звіт про виконання бюджету за І-й квартал 2020 року\"/>
    </mc:Choice>
  </mc:AlternateContent>
  <bookViews>
    <workbookView xWindow="120" yWindow="75" windowWidth="20730" windowHeight="11760"/>
  </bookViews>
  <sheets>
    <sheet name="доходи" sheetId="5" r:id="rId1"/>
    <sheet name="видатки" sheetId="6" r:id="rId2"/>
  </sheets>
  <calcPr calcId="162913"/>
</workbook>
</file>

<file path=xl/calcChain.xml><?xml version="1.0" encoding="utf-8"?>
<calcChain xmlns="http://schemas.openxmlformats.org/spreadsheetml/2006/main">
  <c r="C26" i="6" l="1"/>
  <c r="C36" i="6"/>
  <c r="D26" i="6" l="1"/>
  <c r="F89" i="5" l="1"/>
  <c r="F58" i="5"/>
  <c r="P103" i="5"/>
  <c r="P102" i="5"/>
  <c r="P101" i="5"/>
  <c r="F94" i="5"/>
  <c r="K74" i="5"/>
  <c r="F9" i="5"/>
  <c r="D43" i="6"/>
  <c r="C43" i="6"/>
  <c r="E49" i="6"/>
  <c r="E47" i="6"/>
  <c r="E46" i="6"/>
  <c r="E45" i="6"/>
  <c r="E44" i="6"/>
  <c r="B44" i="6"/>
  <c r="E38" i="6"/>
  <c r="D36" i="6"/>
  <c r="E30" i="6"/>
  <c r="E26" i="6"/>
  <c r="B21" i="6"/>
  <c r="E12" i="6"/>
  <c r="E8" i="6"/>
  <c r="E7" i="6"/>
  <c r="B6" i="6"/>
  <c r="E43" i="6" l="1"/>
  <c r="E21" i="6"/>
  <c r="B42" i="6"/>
  <c r="E9" i="6"/>
  <c r="E6" i="6"/>
  <c r="C42" i="6"/>
  <c r="E36" i="6"/>
  <c r="D42" i="6"/>
  <c r="D50" i="6" s="1"/>
  <c r="E13" i="6"/>
  <c r="E16" i="6"/>
  <c r="P84" i="5"/>
  <c r="O84" i="5"/>
  <c r="N84" i="5"/>
  <c r="G48" i="5"/>
  <c r="H48" i="5"/>
  <c r="L48" i="5"/>
  <c r="M48" i="5"/>
  <c r="N48" i="5"/>
  <c r="O48" i="5"/>
  <c r="P48" i="5"/>
  <c r="G49" i="5"/>
  <c r="H49" i="5"/>
  <c r="L49" i="5"/>
  <c r="M49" i="5"/>
  <c r="N49" i="5"/>
  <c r="O49" i="5"/>
  <c r="P49" i="5"/>
  <c r="G50" i="5"/>
  <c r="H50" i="5"/>
  <c r="L50" i="5"/>
  <c r="M50" i="5"/>
  <c r="N50" i="5"/>
  <c r="O50" i="5"/>
  <c r="P50" i="5"/>
  <c r="D53" i="5"/>
  <c r="N53" i="5" s="1"/>
  <c r="E53" i="5"/>
  <c r="E52" i="5" s="1"/>
  <c r="F53" i="5"/>
  <c r="F52" i="5" s="1"/>
  <c r="L53" i="5"/>
  <c r="M53" i="5"/>
  <c r="G54" i="5"/>
  <c r="H54" i="5"/>
  <c r="L54" i="5"/>
  <c r="M54" i="5"/>
  <c r="N54" i="5"/>
  <c r="O54" i="5"/>
  <c r="P54" i="5"/>
  <c r="G55" i="5"/>
  <c r="H55" i="5"/>
  <c r="P55" i="5"/>
  <c r="G56" i="5"/>
  <c r="H56" i="5"/>
  <c r="L56" i="5"/>
  <c r="M56" i="5"/>
  <c r="N56" i="5"/>
  <c r="O56" i="5"/>
  <c r="P56" i="5"/>
  <c r="D58" i="5"/>
  <c r="E58" i="5"/>
  <c r="G59" i="5"/>
  <c r="H59" i="5"/>
  <c r="N59" i="5"/>
  <c r="O59" i="5"/>
  <c r="P59" i="5"/>
  <c r="G60" i="5"/>
  <c r="H60" i="5"/>
  <c r="L60" i="5"/>
  <c r="M60" i="5"/>
  <c r="N60" i="5"/>
  <c r="O60" i="5"/>
  <c r="P60" i="5"/>
  <c r="G61" i="5"/>
  <c r="H61" i="5"/>
  <c r="D62" i="5"/>
  <c r="E62" i="5"/>
  <c r="F62" i="5"/>
  <c r="I62" i="5"/>
  <c r="J62" i="5"/>
  <c r="K62" i="5"/>
  <c r="G63" i="5"/>
  <c r="G62" i="5" s="1"/>
  <c r="H63" i="5"/>
  <c r="N63" i="5"/>
  <c r="O63" i="5"/>
  <c r="P63" i="5"/>
  <c r="D64" i="5"/>
  <c r="N64" i="5" s="1"/>
  <c r="E64" i="5"/>
  <c r="F64" i="5"/>
  <c r="L64" i="5"/>
  <c r="M64" i="5"/>
  <c r="G65" i="5"/>
  <c r="H65" i="5"/>
  <c r="N65" i="5"/>
  <c r="O65" i="5"/>
  <c r="P65" i="5"/>
  <c r="G66" i="5"/>
  <c r="H66" i="5"/>
  <c r="I66" i="5"/>
  <c r="N66" i="5" s="1"/>
  <c r="J66" i="5"/>
  <c r="O66" i="5" s="1"/>
  <c r="K66" i="5"/>
  <c r="G67" i="5"/>
  <c r="H67" i="5"/>
  <c r="L67" i="5"/>
  <c r="M67" i="5"/>
  <c r="N67" i="5"/>
  <c r="O67" i="5"/>
  <c r="P67" i="5"/>
  <c r="P105" i="5"/>
  <c r="O105" i="5"/>
  <c r="N105" i="5"/>
  <c r="P104" i="5"/>
  <c r="O104" i="5"/>
  <c r="N104" i="5"/>
  <c r="P100" i="5"/>
  <c r="O100" i="5"/>
  <c r="N100" i="5"/>
  <c r="H100" i="5"/>
  <c r="G100" i="5"/>
  <c r="P99" i="5"/>
  <c r="O99" i="5"/>
  <c r="N99" i="5"/>
  <c r="M99" i="5"/>
  <c r="L99" i="5"/>
  <c r="H99" i="5"/>
  <c r="G99" i="5"/>
  <c r="P98" i="5"/>
  <c r="O98" i="5"/>
  <c r="N98" i="5"/>
  <c r="M98" i="5"/>
  <c r="L98" i="5"/>
  <c r="H98" i="5"/>
  <c r="G98" i="5"/>
  <c r="P97" i="5"/>
  <c r="O97" i="5"/>
  <c r="N97" i="5"/>
  <c r="M97" i="5"/>
  <c r="H97" i="5"/>
  <c r="G97" i="5"/>
  <c r="M96" i="5"/>
  <c r="L96" i="5"/>
  <c r="P96" i="5"/>
  <c r="E96" i="5"/>
  <c r="O96" i="5" s="1"/>
  <c r="D96" i="5"/>
  <c r="N96" i="5" s="1"/>
  <c r="K95" i="5"/>
  <c r="J95" i="5"/>
  <c r="O95" i="5" s="1"/>
  <c r="I95" i="5"/>
  <c r="N95" i="5" s="1"/>
  <c r="H95" i="5"/>
  <c r="G95" i="5"/>
  <c r="P94" i="5"/>
  <c r="M94" i="5"/>
  <c r="L94" i="5"/>
  <c r="E94" i="5"/>
  <c r="G94" i="5" s="1"/>
  <c r="D94" i="5"/>
  <c r="N94" i="5" s="1"/>
  <c r="P93" i="5"/>
  <c r="O93" i="5"/>
  <c r="N93" i="5"/>
  <c r="M93" i="5"/>
  <c r="L93" i="5"/>
  <c r="H93" i="5"/>
  <c r="G93" i="5"/>
  <c r="P92" i="5"/>
  <c r="O92" i="5"/>
  <c r="N92" i="5"/>
  <c r="M92" i="5"/>
  <c r="L92" i="5"/>
  <c r="H92" i="5"/>
  <c r="G92" i="5"/>
  <c r="K91" i="5"/>
  <c r="J91" i="5"/>
  <c r="O91" i="5" s="1"/>
  <c r="I91" i="5"/>
  <c r="N91" i="5" s="1"/>
  <c r="H91" i="5"/>
  <c r="G91" i="5"/>
  <c r="P90" i="5"/>
  <c r="O90" i="5"/>
  <c r="N90" i="5"/>
  <c r="M90" i="5"/>
  <c r="L90" i="5"/>
  <c r="H90" i="5"/>
  <c r="G90" i="5"/>
  <c r="M89" i="5"/>
  <c r="L89" i="5"/>
  <c r="E89" i="5"/>
  <c r="O89" i="5" s="1"/>
  <c r="D89" i="5"/>
  <c r="N89" i="5" s="1"/>
  <c r="P88" i="5"/>
  <c r="O88" i="5"/>
  <c r="N88" i="5"/>
  <c r="H88" i="5"/>
  <c r="G88" i="5"/>
  <c r="K87" i="5"/>
  <c r="J87" i="5"/>
  <c r="I87" i="5"/>
  <c r="F87" i="5"/>
  <c r="E87" i="5"/>
  <c r="D87" i="5"/>
  <c r="M86" i="5"/>
  <c r="L86" i="5"/>
  <c r="M85" i="5"/>
  <c r="L85" i="5"/>
  <c r="K83" i="5"/>
  <c r="J83" i="5"/>
  <c r="O83" i="5" s="1"/>
  <c r="I83" i="5"/>
  <c r="N83" i="5" s="1"/>
  <c r="H83" i="5"/>
  <c r="G83" i="5"/>
  <c r="P82" i="5"/>
  <c r="O82" i="5"/>
  <c r="N82" i="5"/>
  <c r="M82" i="5"/>
  <c r="L82" i="5"/>
  <c r="K81" i="5"/>
  <c r="J81" i="5"/>
  <c r="I81" i="5"/>
  <c r="I80" i="5" s="1"/>
  <c r="F81" i="5"/>
  <c r="E81" i="5"/>
  <c r="P78" i="5"/>
  <c r="O78" i="5"/>
  <c r="N78" i="5"/>
  <c r="M78" i="5"/>
  <c r="L78" i="5"/>
  <c r="P77" i="5"/>
  <c r="O77" i="5"/>
  <c r="N77" i="5"/>
  <c r="M77" i="5"/>
  <c r="L77" i="5"/>
  <c r="N76" i="5"/>
  <c r="P76" i="5"/>
  <c r="J76" i="5"/>
  <c r="P75" i="5"/>
  <c r="O75" i="5"/>
  <c r="N75" i="5"/>
  <c r="M75" i="5"/>
  <c r="L75" i="5"/>
  <c r="N74" i="5"/>
  <c r="P74" i="5"/>
  <c r="J74" i="5"/>
  <c r="N73" i="5"/>
  <c r="P72" i="5"/>
  <c r="O72" i="5"/>
  <c r="N72" i="5"/>
  <c r="M72" i="5"/>
  <c r="L72" i="5"/>
  <c r="H72" i="5"/>
  <c r="G72" i="5"/>
  <c r="P71" i="5"/>
  <c r="O71" i="5"/>
  <c r="N71" i="5"/>
  <c r="M71" i="5"/>
  <c r="L71" i="5"/>
  <c r="H71" i="5"/>
  <c r="G71" i="5"/>
  <c r="P70" i="5"/>
  <c r="O70" i="5"/>
  <c r="N70" i="5"/>
  <c r="M70" i="5"/>
  <c r="L70" i="5"/>
  <c r="J69" i="5"/>
  <c r="J68" i="5" s="1"/>
  <c r="I69" i="5"/>
  <c r="I68" i="5" s="1"/>
  <c r="E69" i="5"/>
  <c r="H57" i="5"/>
  <c r="G57" i="5"/>
  <c r="K52" i="5"/>
  <c r="J52" i="5"/>
  <c r="I52" i="5"/>
  <c r="K46" i="5"/>
  <c r="J47" i="5"/>
  <c r="J46" i="5" s="1"/>
  <c r="I47" i="5"/>
  <c r="N47" i="5" s="1"/>
  <c r="H47" i="5"/>
  <c r="G47" i="5"/>
  <c r="F46" i="5"/>
  <c r="E46" i="5"/>
  <c r="D46" i="5"/>
  <c r="P45" i="5"/>
  <c r="O45" i="5"/>
  <c r="N45" i="5"/>
  <c r="M45" i="5"/>
  <c r="L45" i="5"/>
  <c r="H45" i="5"/>
  <c r="G45" i="5"/>
  <c r="P44" i="5"/>
  <c r="O44" i="5"/>
  <c r="N44" i="5"/>
  <c r="H44" i="5"/>
  <c r="G44" i="5"/>
  <c r="P43" i="5"/>
  <c r="O43" i="5"/>
  <c r="N43" i="5"/>
  <c r="H43" i="5"/>
  <c r="G43" i="5"/>
  <c r="P42" i="5"/>
  <c r="O42" i="5"/>
  <c r="N42" i="5"/>
  <c r="H42" i="5"/>
  <c r="G42" i="5"/>
  <c r="F41" i="5"/>
  <c r="E41" i="5"/>
  <c r="O41" i="5" s="1"/>
  <c r="D41" i="5"/>
  <c r="N41" i="5" s="1"/>
  <c r="P40" i="5"/>
  <c r="O40" i="5"/>
  <c r="N40" i="5"/>
  <c r="H40" i="5"/>
  <c r="G40" i="5"/>
  <c r="F39" i="5"/>
  <c r="P39" i="5" s="1"/>
  <c r="E39" i="5"/>
  <c r="D39" i="5"/>
  <c r="N39" i="5" s="1"/>
  <c r="P38" i="5"/>
  <c r="O38" i="5"/>
  <c r="N38" i="5"/>
  <c r="H38" i="5"/>
  <c r="G38" i="5"/>
  <c r="P37" i="5"/>
  <c r="O37" i="5"/>
  <c r="N37" i="5"/>
  <c r="H37" i="5"/>
  <c r="G37" i="5"/>
  <c r="P36" i="5"/>
  <c r="O36" i="5"/>
  <c r="N36" i="5"/>
  <c r="H36" i="5"/>
  <c r="G36" i="5"/>
  <c r="P35" i="5"/>
  <c r="O35" i="5"/>
  <c r="N35" i="5"/>
  <c r="H35" i="5"/>
  <c r="G35" i="5"/>
  <c r="P34" i="5"/>
  <c r="O34" i="5"/>
  <c r="N34" i="5"/>
  <c r="H34" i="5"/>
  <c r="G34" i="5"/>
  <c r="P33" i="5"/>
  <c r="O33" i="5"/>
  <c r="N33" i="5"/>
  <c r="H33" i="5"/>
  <c r="G33" i="5"/>
  <c r="P32" i="5"/>
  <c r="O32" i="5"/>
  <c r="N32" i="5"/>
  <c r="H32" i="5"/>
  <c r="G32" i="5"/>
  <c r="P31" i="5"/>
  <c r="O31" i="5"/>
  <c r="N31" i="5"/>
  <c r="M31" i="5"/>
  <c r="L31" i="5"/>
  <c r="H31" i="5"/>
  <c r="G31" i="5"/>
  <c r="K30" i="5"/>
  <c r="P30" i="5" s="1"/>
  <c r="J30" i="5"/>
  <c r="I30" i="5"/>
  <c r="N30" i="5" s="1"/>
  <c r="H30" i="5"/>
  <c r="G30" i="5"/>
  <c r="M29" i="5"/>
  <c r="L29" i="5"/>
  <c r="P29" i="5"/>
  <c r="E29" i="5"/>
  <c r="O29" i="5" s="1"/>
  <c r="D29" i="5"/>
  <c r="N29" i="5" s="1"/>
  <c r="O28" i="5"/>
  <c r="M28" i="5"/>
  <c r="L28" i="5"/>
  <c r="P27" i="5"/>
  <c r="O27" i="5"/>
  <c r="N27" i="5"/>
  <c r="M27" i="5"/>
  <c r="L27" i="5"/>
  <c r="H27" i="5"/>
  <c r="G27" i="5"/>
  <c r="P26" i="5"/>
  <c r="O26" i="5"/>
  <c r="N26" i="5"/>
  <c r="M26" i="5"/>
  <c r="H26" i="5"/>
  <c r="G26" i="5"/>
  <c r="P25" i="5"/>
  <c r="O25" i="5"/>
  <c r="N25" i="5"/>
  <c r="H25" i="5"/>
  <c r="G25" i="5"/>
  <c r="F24" i="5"/>
  <c r="E24" i="5"/>
  <c r="O24" i="5" s="1"/>
  <c r="D24" i="5"/>
  <c r="N24" i="5" s="1"/>
  <c r="P23" i="5"/>
  <c r="O23" i="5"/>
  <c r="N23" i="5"/>
  <c r="H23" i="5"/>
  <c r="G23" i="5"/>
  <c r="F22" i="5"/>
  <c r="P22" i="5" s="1"/>
  <c r="E22" i="5"/>
  <c r="O22" i="5" s="1"/>
  <c r="D22" i="5"/>
  <c r="P20" i="5"/>
  <c r="O20" i="5"/>
  <c r="N20" i="5"/>
  <c r="H20" i="5"/>
  <c r="G20" i="5"/>
  <c r="F19" i="5"/>
  <c r="E19" i="5"/>
  <c r="D19" i="5"/>
  <c r="N19" i="5" s="1"/>
  <c r="P18" i="5"/>
  <c r="O18" i="5"/>
  <c r="N18" i="5"/>
  <c r="M18" i="5"/>
  <c r="L18" i="5"/>
  <c r="H18" i="5"/>
  <c r="G18" i="5"/>
  <c r="M17" i="5"/>
  <c r="L17" i="5"/>
  <c r="F17" i="5"/>
  <c r="P17" i="5" s="1"/>
  <c r="E17" i="5"/>
  <c r="O17" i="5" s="1"/>
  <c r="D17" i="5"/>
  <c r="K16" i="5"/>
  <c r="J16" i="5"/>
  <c r="I16" i="5"/>
  <c r="P15" i="5"/>
  <c r="O15" i="5"/>
  <c r="N15" i="5"/>
  <c r="H15" i="5"/>
  <c r="G15" i="5"/>
  <c r="M14" i="5"/>
  <c r="L14" i="5"/>
  <c r="E14" i="5"/>
  <c r="O14" i="5" s="1"/>
  <c r="D14" i="5"/>
  <c r="N14" i="5" s="1"/>
  <c r="P13" i="5"/>
  <c r="O13" i="5"/>
  <c r="N13" i="5"/>
  <c r="H13" i="5"/>
  <c r="G13" i="5"/>
  <c r="P12" i="5"/>
  <c r="O12" i="5"/>
  <c r="N12" i="5"/>
  <c r="H12" i="5"/>
  <c r="G12" i="5"/>
  <c r="P11" i="5"/>
  <c r="O11" i="5"/>
  <c r="N11" i="5"/>
  <c r="H11" i="5"/>
  <c r="G11" i="5"/>
  <c r="P10" i="5"/>
  <c r="O10" i="5"/>
  <c r="N10" i="5"/>
  <c r="H10" i="5"/>
  <c r="G10" i="5"/>
  <c r="M9" i="5"/>
  <c r="L9" i="5"/>
  <c r="E9" i="5"/>
  <c r="O9" i="5" s="1"/>
  <c r="D9" i="5"/>
  <c r="N9" i="5" s="1"/>
  <c r="K8" i="5"/>
  <c r="J8" i="5"/>
  <c r="I8" i="5"/>
  <c r="F28" i="5" l="1"/>
  <c r="G28" i="5" s="1"/>
  <c r="P28" i="5"/>
  <c r="H28" i="5"/>
  <c r="C48" i="6"/>
  <c r="C50" i="6"/>
  <c r="B43" i="6"/>
  <c r="D48" i="6"/>
  <c r="E42" i="6"/>
  <c r="E50" i="6" s="1"/>
  <c r="O53" i="5"/>
  <c r="Q15" i="5"/>
  <c r="R50" i="5"/>
  <c r="N62" i="5"/>
  <c r="R54" i="5"/>
  <c r="R49" i="5"/>
  <c r="M66" i="5"/>
  <c r="H64" i="5"/>
  <c r="H14" i="5"/>
  <c r="R59" i="5"/>
  <c r="R56" i="5"/>
  <c r="R65" i="5"/>
  <c r="Q60" i="5"/>
  <c r="H58" i="5"/>
  <c r="D52" i="5"/>
  <c r="N52" i="5" s="1"/>
  <c r="Q48" i="5"/>
  <c r="Q49" i="5"/>
  <c r="Q50" i="5"/>
  <c r="Q98" i="5"/>
  <c r="Q67" i="5"/>
  <c r="I61" i="5"/>
  <c r="N61" i="5" s="1"/>
  <c r="P53" i="5"/>
  <c r="H53" i="5"/>
  <c r="Q23" i="5"/>
  <c r="R38" i="5"/>
  <c r="H41" i="5"/>
  <c r="O52" i="5"/>
  <c r="M52" i="5"/>
  <c r="O69" i="5"/>
  <c r="L69" i="5"/>
  <c r="P73" i="5"/>
  <c r="G64" i="5"/>
  <c r="Q59" i="5"/>
  <c r="Q54" i="5"/>
  <c r="G53" i="5"/>
  <c r="R48" i="5"/>
  <c r="L8" i="5"/>
  <c r="M95" i="5"/>
  <c r="Q104" i="5"/>
  <c r="P66" i="5"/>
  <c r="R66" i="5" s="1"/>
  <c r="R60" i="5"/>
  <c r="Q56" i="5"/>
  <c r="E8" i="5"/>
  <c r="O8" i="5" s="1"/>
  <c r="E21" i="5"/>
  <c r="O21" i="5" s="1"/>
  <c r="L66" i="5"/>
  <c r="O64" i="5"/>
  <c r="H62" i="5"/>
  <c r="G58" i="5"/>
  <c r="P64" i="5"/>
  <c r="Q63" i="5"/>
  <c r="J61" i="5"/>
  <c r="J58" i="5" s="1"/>
  <c r="O58" i="5" s="1"/>
  <c r="Q77" i="5"/>
  <c r="Q65" i="5"/>
  <c r="O62" i="5"/>
  <c r="R78" i="5"/>
  <c r="R67" i="5"/>
  <c r="R63" i="5"/>
  <c r="M62" i="5"/>
  <c r="O81" i="5"/>
  <c r="L87" i="5"/>
  <c r="P62" i="5"/>
  <c r="L62" i="5"/>
  <c r="D86" i="5"/>
  <c r="N86" i="5" s="1"/>
  <c r="R15" i="5"/>
  <c r="H24" i="5"/>
  <c r="R28" i="5"/>
  <c r="L47" i="5"/>
  <c r="L74" i="5"/>
  <c r="R88" i="5"/>
  <c r="Q10" i="5"/>
  <c r="R26" i="5"/>
  <c r="Q36" i="5"/>
  <c r="L46" i="5"/>
  <c r="P52" i="5"/>
  <c r="Q70" i="5"/>
  <c r="P87" i="5"/>
  <c r="H89" i="5"/>
  <c r="Q93" i="5"/>
  <c r="R99" i="5"/>
  <c r="Q32" i="5"/>
  <c r="I46" i="5"/>
  <c r="I7" i="5" s="1"/>
  <c r="M8" i="5"/>
  <c r="H9" i="5"/>
  <c r="Q20" i="5"/>
  <c r="R34" i="5"/>
  <c r="R36" i="5"/>
  <c r="Q37" i="5"/>
  <c r="G39" i="5"/>
  <c r="P46" i="5"/>
  <c r="Q71" i="5"/>
  <c r="M83" i="5"/>
  <c r="G87" i="5"/>
  <c r="M87" i="5"/>
  <c r="M91" i="5"/>
  <c r="R93" i="5"/>
  <c r="H94" i="5"/>
  <c r="O94" i="5"/>
  <c r="Q94" i="5" s="1"/>
  <c r="Q100" i="5"/>
  <c r="R10" i="5"/>
  <c r="R13" i="5"/>
  <c r="Q25" i="5"/>
  <c r="Q28" i="5"/>
  <c r="G41" i="5"/>
  <c r="O46" i="5"/>
  <c r="Q88" i="5"/>
  <c r="R90" i="5"/>
  <c r="G96" i="5"/>
  <c r="Q99" i="5"/>
  <c r="O47" i="5"/>
  <c r="O87" i="5"/>
  <c r="G19" i="5"/>
  <c r="Q31" i="5"/>
  <c r="Q42" i="5"/>
  <c r="P68" i="5"/>
  <c r="P69" i="5"/>
  <c r="Q75" i="5"/>
  <c r="L81" i="5"/>
  <c r="N87" i="5"/>
  <c r="H87" i="5"/>
  <c r="R98" i="5"/>
  <c r="H46" i="5"/>
  <c r="M69" i="5"/>
  <c r="R70" i="5"/>
  <c r="R100" i="5"/>
  <c r="J7" i="5"/>
  <c r="L7" i="5" s="1"/>
  <c r="Q11" i="5"/>
  <c r="Q13" i="5"/>
  <c r="M16" i="5"/>
  <c r="Q18" i="5"/>
  <c r="R20" i="5"/>
  <c r="R27" i="5"/>
  <c r="G29" i="5"/>
  <c r="R32" i="5"/>
  <c r="R35" i="5"/>
  <c r="G46" i="5"/>
  <c r="M46" i="5"/>
  <c r="M47" i="5"/>
  <c r="P47" i="5"/>
  <c r="G52" i="5"/>
  <c r="R71" i="5"/>
  <c r="R72" i="5"/>
  <c r="L76" i="5"/>
  <c r="P81" i="5"/>
  <c r="N81" i="5"/>
  <c r="Q82" i="5"/>
  <c r="L91" i="5"/>
  <c r="H96" i="5"/>
  <c r="Q97" i="5"/>
  <c r="R104" i="5"/>
  <c r="R105" i="5"/>
  <c r="P91" i="5"/>
  <c r="R91" i="5" s="1"/>
  <c r="R23" i="5"/>
  <c r="Q92" i="5"/>
  <c r="L30" i="5"/>
  <c r="Q40" i="5"/>
  <c r="P41" i="5"/>
  <c r="R42" i="5"/>
  <c r="Q43" i="5"/>
  <c r="Q45" i="5"/>
  <c r="R31" i="5"/>
  <c r="Q33" i="5"/>
  <c r="Q35" i="5"/>
  <c r="R44" i="5"/>
  <c r="R22" i="5"/>
  <c r="Q22" i="5"/>
  <c r="D21" i="5"/>
  <c r="N21" i="5" s="1"/>
  <c r="H22" i="5"/>
  <c r="G22" i="5"/>
  <c r="P24" i="5"/>
  <c r="R24" i="5" s="1"/>
  <c r="F21" i="5"/>
  <c r="H21" i="5" s="1"/>
  <c r="G24" i="5"/>
  <c r="R25" i="5"/>
  <c r="Q26" i="5"/>
  <c r="O19" i="5"/>
  <c r="E16" i="5"/>
  <c r="O16" i="5" s="1"/>
  <c r="D16" i="5"/>
  <c r="N16" i="5" s="1"/>
  <c r="H17" i="5"/>
  <c r="R18" i="5"/>
  <c r="G17" i="5"/>
  <c r="H19" i="5"/>
  <c r="P19" i="5"/>
  <c r="D8" i="5"/>
  <c r="N8" i="5" s="1"/>
  <c r="G9" i="5"/>
  <c r="R12" i="5"/>
  <c r="Q17" i="5"/>
  <c r="R17" i="5"/>
  <c r="Q96" i="5"/>
  <c r="R96" i="5"/>
  <c r="Q29" i="5"/>
  <c r="R29" i="5"/>
  <c r="N68" i="5"/>
  <c r="I51" i="5"/>
  <c r="N80" i="5"/>
  <c r="I79" i="5"/>
  <c r="N79" i="5" s="1"/>
  <c r="N17" i="5"/>
  <c r="D28" i="5"/>
  <c r="N28" i="5" s="1"/>
  <c r="M30" i="5"/>
  <c r="H39" i="5"/>
  <c r="R43" i="5"/>
  <c r="H69" i="5"/>
  <c r="J73" i="5"/>
  <c r="L73" i="5" s="1"/>
  <c r="M76" i="5"/>
  <c r="M81" i="5"/>
  <c r="R82" i="5"/>
  <c r="P89" i="5"/>
  <c r="R92" i="5"/>
  <c r="R97" i="5"/>
  <c r="Q12" i="5"/>
  <c r="G14" i="5"/>
  <c r="L16" i="5"/>
  <c r="N22" i="5"/>
  <c r="Q27" i="5"/>
  <c r="H29" i="5"/>
  <c r="O30" i="5"/>
  <c r="Q34" i="5"/>
  <c r="Q38" i="5"/>
  <c r="O39" i="5"/>
  <c r="Q44" i="5"/>
  <c r="H52" i="5"/>
  <c r="L52" i="5"/>
  <c r="N69" i="5"/>
  <c r="Q72" i="5"/>
  <c r="O74" i="5"/>
  <c r="O76" i="5"/>
  <c r="Q78" i="5"/>
  <c r="E80" i="5"/>
  <c r="G81" i="5"/>
  <c r="L83" i="5"/>
  <c r="P83" i="5"/>
  <c r="E86" i="5"/>
  <c r="G89" i="5"/>
  <c r="Q90" i="5"/>
  <c r="L95" i="5"/>
  <c r="P95" i="5"/>
  <c r="Q105" i="5"/>
  <c r="P9" i="5"/>
  <c r="R11" i="5"/>
  <c r="P14" i="5"/>
  <c r="R33" i="5"/>
  <c r="R37" i="5"/>
  <c r="R40" i="5"/>
  <c r="R45" i="5"/>
  <c r="M74" i="5"/>
  <c r="R75" i="5"/>
  <c r="R77" i="5"/>
  <c r="E68" i="5"/>
  <c r="H68" i="5" s="1"/>
  <c r="G69" i="5"/>
  <c r="J80" i="5"/>
  <c r="M80" i="5" s="1"/>
  <c r="H81" i="5"/>
  <c r="R53" i="5" l="1"/>
  <c r="B50" i="6"/>
  <c r="E48" i="6"/>
  <c r="Q87" i="5"/>
  <c r="R52" i="5"/>
  <c r="Q69" i="5"/>
  <c r="I58" i="5"/>
  <c r="N58" i="5" s="1"/>
  <c r="Q66" i="5"/>
  <c r="Q64" i="5"/>
  <c r="D51" i="5"/>
  <c r="N51" i="5" s="1"/>
  <c r="Q53" i="5"/>
  <c r="Q52" i="5"/>
  <c r="R81" i="5"/>
  <c r="R64" i="5"/>
  <c r="O61" i="5"/>
  <c r="Q91" i="5"/>
  <c r="D85" i="5"/>
  <c r="N85" i="5" s="1"/>
  <c r="R94" i="5"/>
  <c r="R62" i="5"/>
  <c r="Q62" i="5"/>
  <c r="H16" i="5"/>
  <c r="R46" i="5"/>
  <c r="R87" i="5"/>
  <c r="K61" i="5"/>
  <c r="R47" i="5"/>
  <c r="Q46" i="5"/>
  <c r="E7" i="5"/>
  <c r="O7" i="5" s="1"/>
  <c r="R19" i="5"/>
  <c r="P16" i="5"/>
  <c r="R16" i="5" s="1"/>
  <c r="L68" i="5"/>
  <c r="R69" i="5"/>
  <c r="N46" i="5"/>
  <c r="I106" i="5"/>
  <c r="M68" i="5"/>
  <c r="Q47" i="5"/>
  <c r="Q81" i="5"/>
  <c r="Q24" i="5"/>
  <c r="M7" i="5"/>
  <c r="R41" i="5"/>
  <c r="Q41" i="5"/>
  <c r="G21" i="5"/>
  <c r="P21" i="5"/>
  <c r="R21" i="5" s="1"/>
  <c r="D7" i="5"/>
  <c r="N7" i="5" s="1"/>
  <c r="G16" i="5"/>
  <c r="Q19" i="5"/>
  <c r="Q95" i="5"/>
  <c r="R95" i="5"/>
  <c r="O73" i="5"/>
  <c r="R73" i="5" s="1"/>
  <c r="J51" i="5"/>
  <c r="Q30" i="5"/>
  <c r="R30" i="5"/>
  <c r="E51" i="5"/>
  <c r="O68" i="5"/>
  <c r="G68" i="5"/>
  <c r="Q76" i="5"/>
  <c r="R76" i="5"/>
  <c r="M73" i="5"/>
  <c r="F85" i="5"/>
  <c r="P86" i="5"/>
  <c r="G86" i="5"/>
  <c r="H86" i="5"/>
  <c r="Q14" i="5"/>
  <c r="R14" i="5"/>
  <c r="Q39" i="5"/>
  <c r="R39" i="5"/>
  <c r="Q89" i="5"/>
  <c r="R89" i="5"/>
  <c r="P80" i="5"/>
  <c r="H80" i="5"/>
  <c r="F79" i="5"/>
  <c r="F106" i="5" s="1"/>
  <c r="G80" i="5"/>
  <c r="Q83" i="5"/>
  <c r="R83" i="5"/>
  <c r="G8" i="5"/>
  <c r="P8" i="5"/>
  <c r="H8" i="5"/>
  <c r="L80" i="5"/>
  <c r="J79" i="5"/>
  <c r="L79" i="5" s="1"/>
  <c r="R9" i="5"/>
  <c r="Q9" i="5"/>
  <c r="O86" i="5"/>
  <c r="E85" i="5"/>
  <c r="O80" i="5"/>
  <c r="E79" i="5"/>
  <c r="R74" i="5"/>
  <c r="Q74" i="5"/>
  <c r="P51" i="5" l="1"/>
  <c r="K106" i="5"/>
  <c r="I57" i="5"/>
  <c r="I55" i="5" s="1"/>
  <c r="N55" i="5" s="1"/>
  <c r="K58" i="5"/>
  <c r="M61" i="5"/>
  <c r="L61" i="5"/>
  <c r="L58" i="5" s="1"/>
  <c r="P61" i="5"/>
  <c r="Q16" i="5"/>
  <c r="D106" i="5"/>
  <c r="N106" i="5" s="1"/>
  <c r="Q73" i="5"/>
  <c r="O79" i="5"/>
  <c r="M79" i="5"/>
  <c r="Q21" i="5"/>
  <c r="J106" i="5"/>
  <c r="Q8" i="5"/>
  <c r="R8" i="5"/>
  <c r="P79" i="5"/>
  <c r="H79" i="5"/>
  <c r="G79" i="5"/>
  <c r="Q86" i="5"/>
  <c r="R86" i="5"/>
  <c r="E106" i="5"/>
  <c r="O85" i="5"/>
  <c r="G7" i="5"/>
  <c r="P7" i="5"/>
  <c r="H7" i="5"/>
  <c r="P85" i="5"/>
  <c r="G85" i="5"/>
  <c r="H85" i="5"/>
  <c r="R68" i="5"/>
  <c r="Q68" i="5"/>
  <c r="M51" i="5"/>
  <c r="J57" i="5"/>
  <c r="J55" i="5" s="1"/>
  <c r="R80" i="5"/>
  <c r="Q80" i="5"/>
  <c r="O51" i="5"/>
  <c r="H51" i="5"/>
  <c r="G51" i="5"/>
  <c r="L51" i="5"/>
  <c r="L106" i="5" s="1"/>
  <c r="M106" i="5" l="1"/>
  <c r="R51" i="5"/>
  <c r="N57" i="5"/>
  <c r="M55" i="5"/>
  <c r="L55" i="5"/>
  <c r="O55" i="5"/>
  <c r="M58" i="5"/>
  <c r="P58" i="5"/>
  <c r="Q61" i="5"/>
  <c r="R61" i="5"/>
  <c r="O106" i="5"/>
  <c r="Q51" i="5"/>
  <c r="K57" i="5"/>
  <c r="P57" i="5" s="1"/>
  <c r="G106" i="5"/>
  <c r="P106" i="5"/>
  <c r="H106" i="5"/>
  <c r="O57" i="5"/>
  <c r="Q85" i="5"/>
  <c r="R85" i="5"/>
  <c r="R7" i="5"/>
  <c r="Q7" i="5"/>
  <c r="Q79" i="5"/>
  <c r="R79" i="5"/>
  <c r="Q55" i="5" l="1"/>
  <c r="R55" i="5"/>
  <c r="Q58" i="5"/>
  <c r="R58" i="5"/>
  <c r="M57" i="5"/>
  <c r="L57" i="5"/>
  <c r="Q57" i="5"/>
  <c r="R57" i="5"/>
  <c r="R106" i="5"/>
  <c r="Q106" i="5"/>
</calcChain>
</file>

<file path=xl/comments1.xml><?xml version="1.0" encoding="utf-8"?>
<comments xmlns="http://schemas.openxmlformats.org/spreadsheetml/2006/main">
  <authors>
    <author>ROMAN</author>
  </authors>
  <commentList>
    <comment ref="B43" authorId="0" shapeId="0">
      <text>
        <r>
          <rPr>
            <b/>
            <sz val="8"/>
            <color indexed="81"/>
            <rFont val="Tahoma"/>
            <family val="2"/>
            <charset val="204"/>
          </rPr>
          <t>ROMAN: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код звіту 900202+250306= код паспорта 900202</t>
        </r>
      </text>
    </comment>
  </commentList>
</comments>
</file>

<file path=xl/sharedStrings.xml><?xml version="1.0" encoding="utf-8"?>
<sst xmlns="http://schemas.openxmlformats.org/spreadsheetml/2006/main" count="176" uniqueCount="157">
  <si>
    <t>Загальний фонд</t>
  </si>
  <si>
    <t>Всього</t>
  </si>
  <si>
    <t>Спеціальний фонд</t>
  </si>
  <si>
    <t>Надання дошкільної освіти</t>
  </si>
  <si>
    <t>Соціальний захист та соціальне забезпечення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</si>
  <si>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</si>
  <si>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</si>
  <si>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</si>
  <si>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Освіта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</si>
  <si>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</si>
  <si>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</si>
  <si>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</si>
  <si>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Житлово-комунальне господарство</t>
  </si>
  <si>
    <t>Організація благоустрою населених пунктів</t>
  </si>
  <si>
    <t>Економічна діяльність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</si>
  <si>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</si>
  <si>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</si>
  <si>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</si>
  <si>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Інша діяльність</t>
  </si>
  <si>
    <t>Інша діяльність у сфері екології та охорони природних ресурсів</t>
  </si>
  <si>
    <t>Фінансова підтримка засобів масової інформації</t>
  </si>
  <si>
    <t>Резервний фонд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</si>
  <si>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</si>
  <si>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</si>
  <si>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</si>
  <si>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</si>
  <si>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</si>
  <si>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</si>
  <si>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</si>
  <si>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</si>
  <si>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</si>
  <si>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</si>
  <si>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</si>
  <si>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</si>
  <si>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</si>
  <si>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</si>
  <si>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</si>
  <si>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</si>
  <si>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</si>
  <si>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</si>
  <si>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</si>
  <si>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</si>
  <si>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</si>
  <si>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</si>
  <si>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</si>
  <si>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</si>
  <si>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</si>
  <si>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</si>
  <si>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</si>
  <si>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</si>
  <si>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</si>
  <si>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</si>
  <si>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</si>
  <si>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</si>
  <si>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</si>
  <si>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</si>
  <si>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</si>
  <si>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</si>
  <si>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</si>
  <si>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</si>
  <si>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</si>
  <si>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</si>
  <si>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</si>
  <si>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</si>
  <si>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</si>
  <si>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</si>
  <si>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</si>
  <si>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</si>
  <si>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</si>
  <si>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</si>
  <si>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</si>
  <si>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</si>
  <si>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</si>
  <si>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</si>
  <si>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Код бюджетної класифікації</t>
  </si>
  <si>
    <t>Найменування доходів</t>
  </si>
  <si>
    <t>Затверджено місцевими радами на 2018 рік</t>
  </si>
  <si>
    <t>Уточнений  план на  січень-грудень 2018 року</t>
  </si>
  <si>
    <t>Відхилення (+;-)</t>
  </si>
  <si>
    <t>Процент виконання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</si>
  <si>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</si>
  <si>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</si>
  <si>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на доходи фізичних осіб</t>
  </si>
  <si>
    <t>Податок на прибуток підприємств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</si>
  <si>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</si>
  <si>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</si>
  <si>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Комунальний податок</t>
  </si>
  <si>
    <t>Єдиний податок з фізичних осіб, нарахований до 1 січня 2011 року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</si>
  <si>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</si>
  <si>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</si>
  <si>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</si>
  <si>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</si>
  <si>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</si>
  <si>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</si>
  <si>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</si>
  <si>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</si>
  <si>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</si>
  <si>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</si>
  <si>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</si>
  <si>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</si>
  <si>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</si>
  <si>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</si>
  <si>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</si>
  <si>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</si>
  <si>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</si>
  <si>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</si>
  <si>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</si>
  <si>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</si>
  <si>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</si>
  <si>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</si>
  <si>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</si>
  <si>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</si>
  <si>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</si>
  <si>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</si>
  <si>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</si>
  <si>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</si>
  <si>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</si>
  <si>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</si>
  <si>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</si>
  <si>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</si>
  <si>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</si>
  <si>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</si>
  <si>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</t>
  </si>
  <si>
    <t>Найменування видатків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</si>
  <si>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</si>
  <si>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Охорона здоров"я</t>
  </si>
  <si>
    <t xml:space="preserve">Інші заходи у сфері соціального захисту і 
соціального забезпечення
</t>
  </si>
  <si>
    <t>Культура і мистецтво</t>
  </si>
  <si>
    <t xml:space="preserve">Забезпечення діяльності палаців і будинків культури, клубів, центрів дозвілля та інших клубних закладів </t>
  </si>
  <si>
    <t>Фізична культура і спорт</t>
  </si>
  <si>
    <t>Забезпечення функціонування підприємств, установ та організацій, що виробляють, виконують та надають житлово-комунальні послуги</t>
  </si>
  <si>
    <t>Уртимання об'єктів соціальної сфери підприємств, що передаються до комунальної власності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</si>
  <si>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</si>
  <si>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Виконання інвестиційних проектів в рамках формування інфраструктури об'єднаних територіальних громад
</t>
  </si>
  <si>
    <t xml:space="preserve">Виконання інвестиційних проектів в рамках здійснення заходів щодо соціально-економічного розвитку окремих територій
</t>
  </si>
  <si>
    <t xml:space="preserve">Природоохоронні заходи за рахунок цільових фондів
</t>
  </si>
  <si>
    <t>Разом видатків без урахування міжбюджетних трансфертів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</si>
  <si>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</si>
  <si>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
</t>
  </si>
  <si>
    <t xml:space="preserve">Інші субвенції з місцевого бюджету
</t>
  </si>
  <si>
    <t xml:space="preserve">Субвенція з місцевого бюджету державному бюджету на виконання програм соціально-економічного розвитку регіонів
</t>
  </si>
  <si>
    <t>Усього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</si>
  <si>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</si>
  <si>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Всьго видатків</t>
  </si>
  <si>
    <t>Усього трансфертів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</si>
  <si>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</si>
  <si>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</si>
  <si>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Здійснення заході із землеустрою</t>
  </si>
  <si>
    <t>Забезпечення діяльності місцевої пожежної охорони</t>
  </si>
  <si>
    <t>Виконано за І-ий квартал 2020 року</t>
  </si>
  <si>
    <t>надійшло за І-ий квартал 2020 року</t>
  </si>
  <si>
    <t>(станом на 01.04.2020 року)</t>
  </si>
  <si>
    <t>тис.грн.</t>
  </si>
  <si>
    <t>Будівництво медичних установ та закладів</t>
  </si>
  <si>
    <t>Інші заходи, повязані з економічною діяльністю</t>
  </si>
  <si>
    <t>Дані про виконання видаткової частини міського бюджету Новоселицької міської ради за І-ий квартал 2020 року</t>
  </si>
  <si>
    <t>Дані про виконання дохідної частини міського бюджету Новоселицької міської ради за І-ий квартал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</si>
</sst>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0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1" xfId="1" applyFont="1" applyFill="1" applyBorder="1" applyAlignment="1" applyProtection="1">
      <alignment horizontal="centerContinuous" vertical="center" wrapText="1"/>
    </xf>
    <xf numFmtId="0" fontId="2" fillId="2" borderId="1" xfId="1" applyFont="1" applyFill="1" applyBorder="1" applyAlignment="1" applyProtection="1">
      <alignment horizontal="centerContinuous" vertical="center"/>
    </xf>
    <xf numFmtId="0" fontId="2" fillId="2" borderId="5" xfId="1" applyFont="1" applyFill="1" applyBorder="1" applyAlignment="1" applyProtection="1">
      <alignment horizontal="centerContinuous" vertical="center"/>
    </xf>
    <xf numFmtId="0" fontId="2" fillId="2" borderId="6" xfId="1" applyFont="1" applyFill="1" applyBorder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Continuous" vertical="center" wrapText="1"/>
    </xf>
    <xf numFmtId="0" fontId="2" fillId="2" borderId="1" xfId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vertical="center" wrapText="1"/>
    </xf>
    <xf numFmtId="165" fontId="3" fillId="2" borderId="1" xfId="1" applyNumberFormat="1" applyFont="1" applyFill="1" applyBorder="1" applyProtection="1">
      <protection locked="0"/>
    </xf>
    <xf numFmtId="165" fontId="3" fillId="2" borderId="1" xfId="1" applyNumberFormat="1" applyFont="1" applyFill="1" applyBorder="1" applyProtection="1"/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 applyProtection="1">
      <alignment vertical="center" wrapText="1"/>
    </xf>
    <xf numFmtId="165" fontId="2" fillId="2" borderId="1" xfId="1" applyNumberFormat="1" applyFont="1" applyFill="1" applyBorder="1" applyProtection="1">
      <protection locked="0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vertical="center" wrapText="1"/>
    </xf>
    <xf numFmtId="165" fontId="4" fillId="2" borderId="1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vertical="center" wrapText="1"/>
    </xf>
    <xf numFmtId="165" fontId="5" fillId="2" borderId="1" xfId="1" applyNumberFormat="1" applyFont="1" applyFill="1" applyBorder="1" applyProtection="1">
      <protection locked="0"/>
    </xf>
    <xf numFmtId="165" fontId="6" fillId="2" borderId="1" xfId="1" applyNumberFormat="1" applyFont="1" applyFill="1" applyBorder="1" applyProtection="1">
      <protection locked="0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vertical="center" wrapText="1"/>
    </xf>
    <xf numFmtId="165" fontId="8" fillId="2" borderId="1" xfId="1" applyNumberFormat="1" applyFont="1" applyFill="1" applyBorder="1" applyProtection="1">
      <protection locked="0"/>
    </xf>
    <xf numFmtId="165" fontId="5" fillId="2" borderId="1" xfId="1" applyNumberFormat="1" applyFont="1" applyFill="1" applyBorder="1" applyProtection="1"/>
    <xf numFmtId="165" fontId="2" fillId="2" borderId="1" xfId="1" applyNumberFormat="1" applyFon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8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0" borderId="1" xfId="1" applyNumberFormat="1" applyFont="1" applyFill="1" applyBorder="1" applyProtection="1"/>
    <xf numFmtId="165" fontId="3" fillId="0" borderId="1" xfId="0" applyNumberFormat="1" applyFont="1" applyFill="1" applyBorder="1" applyAlignment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2" fillId="0" borderId="7" xfId="1" applyFont="1" applyFill="1" applyBorder="1" applyAlignment="1" applyProtection="1">
      <alignment vertical="center" wrapText="1"/>
    </xf>
    <xf numFmtId="0" fontId="2" fillId="0" borderId="8" xfId="1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Protection="1"/>
    <xf numFmtId="165" fontId="3" fillId="0" borderId="1" xfId="1" applyNumberFormat="1" applyFont="1" applyFill="1" applyBorder="1" applyProtection="1"/>
    <xf numFmtId="0" fontId="2" fillId="3" borderId="1" xfId="1" applyFont="1" applyFill="1" applyBorder="1" applyAlignment="1" applyProtection="1">
      <alignment horizontal="center" vertical="center" wrapText="1"/>
    </xf>
    <xf numFmtId="165" fontId="2" fillId="3" borderId="1" xfId="1" applyNumberFormat="1" applyFont="1" applyFill="1" applyBorder="1" applyProtection="1"/>
    <xf numFmtId="164" fontId="2" fillId="3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 applyProtection="1"/>
    <xf numFmtId="165" fontId="15" fillId="0" borderId="1" xfId="1" applyNumberFormat="1" applyFont="1" applyFill="1" applyBorder="1" applyProtection="1">
      <protection locked="0"/>
    </xf>
    <xf numFmtId="165" fontId="15" fillId="0" borderId="1" xfId="1" applyNumberFormat="1" applyFont="1" applyFill="1" applyBorder="1" applyProtection="1"/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2" fillId="3" borderId="1" xfId="1" applyFont="1" applyFill="1" applyBorder="1" applyAlignment="1" applyProtection="1">
      <alignment horizontal="left" vertic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5" fontId="8" fillId="2" borderId="1" xfId="1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2">
    <cellStyle name="Звичайний" xfId="0" builtinId="0"/>
    <cellStyle name="Обычный_ZV1PIV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6"/>
  <sheetViews>
    <sheetView tabSelected="1" topLeftCell="A27" workbookViewId="0">
      <selection activeCell="K7" sqref="K7"/>
    </sheetView>
  </sheetViews>
  <sheetFormatPr defaultRowHeight="12.75" x14ac:dyDescent="0.2"/>
  <cols>
    <col min="2" max="2" width="11" hidden="1" customWidth="1"/>
    <col min="3" max="3" width="41.28515625" customWidth="1"/>
    <col min="4" max="4" width="11" hidden="1" customWidth="1"/>
    <col min="5" max="5" width="11.42578125" hidden="1" customWidth="1"/>
    <col min="6" max="6" width="11.28515625" customWidth="1"/>
    <col min="7" max="7" width="9.85546875" hidden="1" customWidth="1"/>
    <col min="8" max="8" width="9.5703125" hidden="1" customWidth="1"/>
    <col min="9" max="10" width="9.85546875" hidden="1" customWidth="1"/>
    <col min="11" max="11" width="13.42578125" customWidth="1"/>
    <col min="12" max="12" width="9.5703125" hidden="1" customWidth="1"/>
    <col min="13" max="13" width="9" hidden="1" customWidth="1"/>
    <col min="14" max="15" width="10.42578125" hidden="1" customWidth="1"/>
    <col min="16" max="16" width="11.28515625" customWidth="1"/>
    <col min="17" max="17" width="9.7109375" hidden="1" customWidth="1"/>
    <col min="18" max="18" width="10.28515625" hidden="1" customWidth="1"/>
  </cols>
  <sheetData>
    <row r="1" spans="2:18" x14ac:dyDescent="0.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8" ht="41.25" customHeight="1" x14ac:dyDescent="0.2">
      <c r="B2" s="74" t="s">
        <v>156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18" x14ac:dyDescent="0.2">
      <c r="B3" s="75" t="s">
        <v>151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18" x14ac:dyDescent="0.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 t="s">
        <v>152</v>
      </c>
    </row>
    <row r="5" spans="2:18" ht="18.75" customHeight="1" x14ac:dyDescent="0.2">
      <c r="B5" s="76" t="s">
        <v>74</v>
      </c>
      <c r="C5" s="76" t="s">
        <v>75</v>
      </c>
      <c r="D5" s="2" t="s">
        <v>0</v>
      </c>
      <c r="E5" s="2"/>
      <c r="F5" s="78" t="s">
        <v>150</v>
      </c>
      <c r="G5" s="79"/>
      <c r="H5" s="79"/>
      <c r="I5" s="79"/>
      <c r="J5" s="79"/>
      <c r="K5" s="79"/>
      <c r="L5" s="79"/>
      <c r="M5" s="79"/>
      <c r="N5" s="79"/>
      <c r="O5" s="79"/>
      <c r="P5" s="80"/>
      <c r="Q5" s="3"/>
      <c r="R5" s="4"/>
    </row>
    <row r="6" spans="2:18" ht="25.5" x14ac:dyDescent="0.2">
      <c r="B6" s="77"/>
      <c r="C6" s="77"/>
      <c r="D6" s="1" t="s">
        <v>76</v>
      </c>
      <c r="E6" s="1" t="s">
        <v>77</v>
      </c>
      <c r="F6" s="5" t="s">
        <v>0</v>
      </c>
      <c r="G6" s="5" t="s">
        <v>78</v>
      </c>
      <c r="H6" s="5" t="s">
        <v>79</v>
      </c>
      <c r="I6" s="1" t="s">
        <v>76</v>
      </c>
      <c r="J6" s="1" t="s">
        <v>77</v>
      </c>
      <c r="K6" s="5" t="s">
        <v>2</v>
      </c>
      <c r="L6" s="5" t="s">
        <v>78</v>
      </c>
      <c r="M6" s="5" t="s">
        <v>79</v>
      </c>
      <c r="N6" s="1" t="s">
        <v>76</v>
      </c>
      <c r="O6" s="1" t="s">
        <v>77</v>
      </c>
      <c r="P6" s="5" t="s">
        <v>1</v>
      </c>
      <c r="Q6" s="5" t="s">
        <v>78</v>
      </c>
      <c r="R6" s="5" t="s">
        <v>79</v>
      </c>
    </row>
    <row r="7" spans="2:18" x14ac:dyDescent="0.2">
      <c r="B7" s="6">
        <v>10000000</v>
      </c>
      <c r="C7" s="19" t="s">
        <v>80</v>
      </c>
      <c r="D7" s="7">
        <f>D8+D16+D28+D21</f>
        <v>47195.028999999995</v>
      </c>
      <c r="E7" s="7">
        <f>E8+E16+E28+E21</f>
        <v>46851.129000000001</v>
      </c>
      <c r="F7" s="28">
        <v>14987.7</v>
      </c>
      <c r="G7" s="28">
        <f>SUM(F7-E7)</f>
        <v>-31863.429</v>
      </c>
      <c r="H7" s="28">
        <f>F7/E7*100</f>
        <v>31.990050869425151</v>
      </c>
      <c r="I7" s="28">
        <f>I46</f>
        <v>13</v>
      </c>
      <c r="J7" s="28">
        <f>J46</f>
        <v>24.5</v>
      </c>
      <c r="K7" s="28">
        <v>18.399999999999999</v>
      </c>
      <c r="L7" s="28">
        <f>K7-J7</f>
        <v>-6.1000000000000014</v>
      </c>
      <c r="M7" s="28">
        <f>K7/J7*100</f>
        <v>75.102040816326522</v>
      </c>
      <c r="N7" s="28">
        <f>D7+I7</f>
        <v>47208.028999999995</v>
      </c>
      <c r="O7" s="28">
        <f>E7+J7</f>
        <v>46875.629000000001</v>
      </c>
      <c r="P7" s="28">
        <f>F7+K7</f>
        <v>15006.1</v>
      </c>
      <c r="Q7" s="7">
        <f>P7-O7</f>
        <v>-31869.529000000002</v>
      </c>
      <c r="R7" s="7">
        <f>P7/O7*100</f>
        <v>32.012583767142623</v>
      </c>
    </row>
    <row r="8" spans="2:18" ht="25.5" x14ac:dyDescent="0.2">
      <c r="B8" s="6">
        <v>11000000</v>
      </c>
      <c r="C8" s="19" t="s">
        <v>81</v>
      </c>
      <c r="D8" s="7">
        <f>D9+D14</f>
        <v>27354.648999999998</v>
      </c>
      <c r="E8" s="7">
        <f>E9+E14</f>
        <v>27352.949000000001</v>
      </c>
      <c r="F8" s="28">
        <v>8899.4</v>
      </c>
      <c r="G8" s="28">
        <f t="shared" ref="G8:G13" si="0">SUM(F8-E8)</f>
        <v>-18453.548999999999</v>
      </c>
      <c r="H8" s="28">
        <f t="shared" ref="H8:H13" si="1">F8/E8*100</f>
        <v>32.535431554381937</v>
      </c>
      <c r="I8" s="28">
        <f>I9+I14</f>
        <v>0</v>
      </c>
      <c r="J8" s="28">
        <f>J9+J14</f>
        <v>0</v>
      </c>
      <c r="K8" s="28">
        <f>K9+K14</f>
        <v>0</v>
      </c>
      <c r="L8" s="28">
        <f>K8-J8</f>
        <v>0</v>
      </c>
      <c r="M8" s="28" t="e">
        <f>K8/J8*100</f>
        <v>#DIV/0!</v>
      </c>
      <c r="N8" s="28">
        <f t="shared" ref="N8:P71" si="2">D8+I8</f>
        <v>27354.648999999998</v>
      </c>
      <c r="O8" s="28">
        <f t="shared" si="2"/>
        <v>27352.949000000001</v>
      </c>
      <c r="P8" s="28">
        <f t="shared" si="2"/>
        <v>8899.4</v>
      </c>
      <c r="Q8" s="7">
        <f t="shared" ref="Q8:Q71" si="3">P8-O8</f>
        <v>-18453.548999999999</v>
      </c>
      <c r="R8" s="7">
        <f t="shared" ref="R8:R71" si="4">P8/O8*100</f>
        <v>32.535431554381937</v>
      </c>
    </row>
    <row r="9" spans="2:18" hidden="1" x14ac:dyDescent="0.2">
      <c r="B9" s="8">
        <v>11010000</v>
      </c>
      <c r="C9" s="9" t="s">
        <v>82</v>
      </c>
      <c r="D9" s="10">
        <f>D10+D11+D12+D13</f>
        <v>27354.648999999998</v>
      </c>
      <c r="E9" s="10">
        <f>E10+E11+E12+E13</f>
        <v>27242.849000000002</v>
      </c>
      <c r="F9" s="29">
        <f>F10+F11+F12+F13</f>
        <v>27760.5</v>
      </c>
      <c r="G9" s="29">
        <f>G10+G11+G12+G13</f>
        <v>517.65099999999779</v>
      </c>
      <c r="H9" s="28">
        <f t="shared" si="1"/>
        <v>101.90013533459734</v>
      </c>
      <c r="I9" s="29"/>
      <c r="J9" s="29"/>
      <c r="K9" s="29"/>
      <c r="L9" s="30">
        <f>K9-J9</f>
        <v>0</v>
      </c>
      <c r="M9" s="30" t="e">
        <f>K9/J9*100</f>
        <v>#DIV/0!</v>
      </c>
      <c r="N9" s="28">
        <f t="shared" si="2"/>
        <v>27354.648999999998</v>
      </c>
      <c r="O9" s="28">
        <f t="shared" si="2"/>
        <v>27242.849000000002</v>
      </c>
      <c r="P9" s="28">
        <f t="shared" si="2"/>
        <v>27760.5</v>
      </c>
      <c r="Q9" s="7">
        <f t="shared" si="3"/>
        <v>517.65099999999802</v>
      </c>
      <c r="R9" s="7">
        <f t="shared" si="4"/>
        <v>101.90013533459734</v>
      </c>
    </row>
    <row r="10" spans="2:18" ht="38.25" hidden="1" x14ac:dyDescent="0.2">
      <c r="B10" s="8">
        <v>11010100</v>
      </c>
      <c r="C10" s="12" t="s">
        <v>24</v>
      </c>
      <c r="D10" s="10">
        <v>25019.200000000001</v>
      </c>
      <c r="E10" s="10">
        <v>24857.4</v>
      </c>
      <c r="F10" s="29">
        <v>25090.799999999999</v>
      </c>
      <c r="G10" s="28">
        <f t="shared" si="0"/>
        <v>233.39999999999782</v>
      </c>
      <c r="H10" s="28">
        <f t="shared" si="1"/>
        <v>100.93895580390546</v>
      </c>
      <c r="I10" s="29"/>
      <c r="J10" s="29"/>
      <c r="K10" s="29"/>
      <c r="L10" s="30"/>
      <c r="M10" s="30"/>
      <c r="N10" s="28">
        <f t="shared" si="2"/>
        <v>25019.200000000001</v>
      </c>
      <c r="O10" s="28">
        <f t="shared" si="2"/>
        <v>24857.4</v>
      </c>
      <c r="P10" s="28">
        <f t="shared" si="2"/>
        <v>25090.799999999999</v>
      </c>
      <c r="Q10" s="7">
        <f t="shared" si="3"/>
        <v>233.39999999999782</v>
      </c>
      <c r="R10" s="7">
        <f t="shared" si="4"/>
        <v>100.93895580390546</v>
      </c>
    </row>
    <row r="11" spans="2:18" ht="63.75" hidden="1" x14ac:dyDescent="0.2">
      <c r="B11" s="8">
        <v>11010200</v>
      </c>
      <c r="C11" s="12" t="s">
        <v>25</v>
      </c>
      <c r="D11" s="10">
        <v>1493.0650000000001</v>
      </c>
      <c r="E11" s="10">
        <v>1457.865</v>
      </c>
      <c r="F11" s="29">
        <v>1528.1</v>
      </c>
      <c r="G11" s="28">
        <f t="shared" si="0"/>
        <v>70.2349999999999</v>
      </c>
      <c r="H11" s="28">
        <f t="shared" si="1"/>
        <v>104.81766144327491</v>
      </c>
      <c r="I11" s="29"/>
      <c r="J11" s="29"/>
      <c r="K11" s="29"/>
      <c r="L11" s="30"/>
      <c r="M11" s="30"/>
      <c r="N11" s="28">
        <f t="shared" si="2"/>
        <v>1493.0650000000001</v>
      </c>
      <c r="O11" s="28">
        <f t="shared" si="2"/>
        <v>1457.865</v>
      </c>
      <c r="P11" s="28">
        <f t="shared" si="2"/>
        <v>1528.1</v>
      </c>
      <c r="Q11" s="7">
        <f t="shared" si="3"/>
        <v>70.2349999999999</v>
      </c>
      <c r="R11" s="7">
        <f t="shared" si="4"/>
        <v>104.81766144327491</v>
      </c>
    </row>
    <row r="12" spans="2:18" ht="38.25" hidden="1" x14ac:dyDescent="0.2">
      <c r="B12" s="8">
        <v>11010400</v>
      </c>
      <c r="C12" s="12" t="s">
        <v>26</v>
      </c>
      <c r="D12" s="10">
        <v>453.673</v>
      </c>
      <c r="E12" s="10">
        <v>641.673</v>
      </c>
      <c r="F12" s="29">
        <v>861.7</v>
      </c>
      <c r="G12" s="28">
        <f t="shared" si="0"/>
        <v>220.02700000000004</v>
      </c>
      <c r="H12" s="28">
        <f t="shared" si="1"/>
        <v>134.2895836352784</v>
      </c>
      <c r="I12" s="29"/>
      <c r="J12" s="29"/>
      <c r="K12" s="29"/>
      <c r="L12" s="30"/>
      <c r="M12" s="30"/>
      <c r="N12" s="28">
        <f t="shared" si="2"/>
        <v>453.673</v>
      </c>
      <c r="O12" s="28">
        <f t="shared" si="2"/>
        <v>641.673</v>
      </c>
      <c r="P12" s="28">
        <f t="shared" si="2"/>
        <v>861.7</v>
      </c>
      <c r="Q12" s="7">
        <f t="shared" si="3"/>
        <v>220.02700000000004</v>
      </c>
      <c r="R12" s="7">
        <f t="shared" si="4"/>
        <v>134.2895836352784</v>
      </c>
    </row>
    <row r="13" spans="2:18" ht="38.25" hidden="1" x14ac:dyDescent="0.2">
      <c r="B13" s="8">
        <v>11010500</v>
      </c>
      <c r="C13" s="12" t="s">
        <v>27</v>
      </c>
      <c r="D13" s="10">
        <v>388.71100000000001</v>
      </c>
      <c r="E13" s="10">
        <v>285.911</v>
      </c>
      <c r="F13" s="29">
        <v>279.89999999999998</v>
      </c>
      <c r="G13" s="28">
        <f t="shared" si="0"/>
        <v>-6.0110000000000241</v>
      </c>
      <c r="H13" s="28">
        <f t="shared" si="1"/>
        <v>97.897597504118409</v>
      </c>
      <c r="I13" s="29"/>
      <c r="J13" s="29"/>
      <c r="K13" s="29"/>
      <c r="L13" s="30"/>
      <c r="M13" s="30"/>
      <c r="N13" s="28">
        <f t="shared" si="2"/>
        <v>388.71100000000001</v>
      </c>
      <c r="O13" s="28">
        <f t="shared" si="2"/>
        <v>285.911</v>
      </c>
      <c r="P13" s="28">
        <f t="shared" si="2"/>
        <v>279.89999999999998</v>
      </c>
      <c r="Q13" s="7">
        <f t="shared" si="3"/>
        <v>-6.0110000000000241</v>
      </c>
      <c r="R13" s="7">
        <f t="shared" si="4"/>
        <v>97.897597504118409</v>
      </c>
    </row>
    <row r="14" spans="2:18" x14ac:dyDescent="0.2">
      <c r="B14" s="8">
        <v>11020000</v>
      </c>
      <c r="C14" s="9" t="s">
        <v>83</v>
      </c>
      <c r="D14" s="10">
        <f>D15</f>
        <v>0</v>
      </c>
      <c r="E14" s="10">
        <f>E15</f>
        <v>110.1</v>
      </c>
      <c r="F14" s="29">
        <v>90.2</v>
      </c>
      <c r="G14" s="30">
        <f>F14-E14</f>
        <v>-19.899999999999991</v>
      </c>
      <c r="H14" s="30">
        <f>F14/E14*100</f>
        <v>81.925522252497743</v>
      </c>
      <c r="I14" s="29"/>
      <c r="J14" s="29"/>
      <c r="K14" s="29"/>
      <c r="L14" s="30">
        <f>K14-J14</f>
        <v>0</v>
      </c>
      <c r="M14" s="30" t="e">
        <f>K14/J14*100</f>
        <v>#DIV/0!</v>
      </c>
      <c r="N14" s="28">
        <f t="shared" si="2"/>
        <v>0</v>
      </c>
      <c r="O14" s="28">
        <f t="shared" si="2"/>
        <v>110.1</v>
      </c>
      <c r="P14" s="28">
        <f t="shared" si="2"/>
        <v>90.2</v>
      </c>
      <c r="Q14" s="7">
        <f t="shared" si="3"/>
        <v>-19.899999999999991</v>
      </c>
      <c r="R14" s="7">
        <f t="shared" si="4"/>
        <v>81.925522252497743</v>
      </c>
    </row>
    <row r="15" spans="2:18" ht="25.5" hidden="1" x14ac:dyDescent="0.2">
      <c r="B15" s="8">
        <v>11020200</v>
      </c>
      <c r="C15" s="9" t="s">
        <v>84</v>
      </c>
      <c r="D15" s="10">
        <v>0</v>
      </c>
      <c r="E15" s="10">
        <v>110.1</v>
      </c>
      <c r="F15" s="29">
        <v>132.68069</v>
      </c>
      <c r="G15" s="30">
        <f>F15-E15</f>
        <v>22.580690000000004</v>
      </c>
      <c r="H15" s="30">
        <f>F15/E15*100</f>
        <v>120.50925522252498</v>
      </c>
      <c r="I15" s="29"/>
      <c r="J15" s="29"/>
      <c r="K15" s="29"/>
      <c r="L15" s="30"/>
      <c r="M15" s="30"/>
      <c r="N15" s="28">
        <f t="shared" si="2"/>
        <v>0</v>
      </c>
      <c r="O15" s="28">
        <f t="shared" si="2"/>
        <v>110.1</v>
      </c>
      <c r="P15" s="28">
        <f t="shared" si="2"/>
        <v>132.68069</v>
      </c>
      <c r="Q15" s="7">
        <f t="shared" si="3"/>
        <v>22.580690000000004</v>
      </c>
      <c r="R15" s="7">
        <f t="shared" si="4"/>
        <v>120.50925522252498</v>
      </c>
    </row>
    <row r="16" spans="2:18" ht="25.5" x14ac:dyDescent="0.2">
      <c r="B16" s="6">
        <v>13000000</v>
      </c>
      <c r="C16" s="13" t="s">
        <v>28</v>
      </c>
      <c r="D16" s="14">
        <f>D17+D19</f>
        <v>23</v>
      </c>
      <c r="E16" s="14">
        <f>E17+E19</f>
        <v>0.6</v>
      </c>
      <c r="F16" s="31">
        <v>10.4</v>
      </c>
      <c r="G16" s="28">
        <f>F16-E16</f>
        <v>9.8000000000000007</v>
      </c>
      <c r="H16" s="28">
        <f>F16/E16*100</f>
        <v>1733.3333333333335</v>
      </c>
      <c r="I16" s="31">
        <f>I17+I27+I28+I29</f>
        <v>0</v>
      </c>
      <c r="J16" s="31">
        <f>J17+J27+J28+J29</f>
        <v>0</v>
      </c>
      <c r="K16" s="31">
        <f>K17+K27+K28+K29</f>
        <v>0</v>
      </c>
      <c r="L16" s="28">
        <f>K16-J16</f>
        <v>0</v>
      </c>
      <c r="M16" s="28" t="e">
        <f>K16/J16*100</f>
        <v>#DIV/0!</v>
      </c>
      <c r="N16" s="28">
        <f t="shared" si="2"/>
        <v>23</v>
      </c>
      <c r="O16" s="28">
        <f t="shared" si="2"/>
        <v>0.6</v>
      </c>
      <c r="P16" s="28">
        <f t="shared" si="2"/>
        <v>10.4</v>
      </c>
      <c r="Q16" s="7">
        <f t="shared" si="3"/>
        <v>9.8000000000000007</v>
      </c>
      <c r="R16" s="7">
        <f t="shared" si="4"/>
        <v>1733.3333333333335</v>
      </c>
    </row>
    <row r="17" spans="2:18" ht="27" hidden="1" x14ac:dyDescent="0.25">
      <c r="B17" s="15">
        <v>13010000</v>
      </c>
      <c r="C17" s="16" t="s">
        <v>29</v>
      </c>
      <c r="D17" s="17">
        <f>D18</f>
        <v>3</v>
      </c>
      <c r="E17" s="17">
        <f>E18</f>
        <v>0.6</v>
      </c>
      <c r="F17" s="32">
        <f>F18</f>
        <v>4.3</v>
      </c>
      <c r="G17" s="28">
        <f>F17-E17</f>
        <v>3.6999999999999997</v>
      </c>
      <c r="H17" s="28">
        <f>F17/E17*100</f>
        <v>716.66666666666674</v>
      </c>
      <c r="I17" s="32"/>
      <c r="J17" s="32"/>
      <c r="K17" s="32"/>
      <c r="L17" s="28">
        <f>K17-J17</f>
        <v>0</v>
      </c>
      <c r="M17" s="28" t="e">
        <f>K17/J17*100</f>
        <v>#DIV/0!</v>
      </c>
      <c r="N17" s="28">
        <f t="shared" si="2"/>
        <v>3</v>
      </c>
      <c r="O17" s="28">
        <f t="shared" si="2"/>
        <v>0.6</v>
      </c>
      <c r="P17" s="28">
        <f t="shared" si="2"/>
        <v>4.3</v>
      </c>
      <c r="Q17" s="7">
        <f t="shared" si="3"/>
        <v>3.6999999999999997</v>
      </c>
      <c r="R17" s="7">
        <f t="shared" si="4"/>
        <v>716.66666666666674</v>
      </c>
    </row>
    <row r="18" spans="2:18" ht="51" hidden="1" x14ac:dyDescent="0.2">
      <c r="B18" s="8">
        <v>13010200</v>
      </c>
      <c r="C18" s="9" t="s">
        <v>85</v>
      </c>
      <c r="D18" s="10">
        <v>3</v>
      </c>
      <c r="E18" s="10">
        <v>0.6</v>
      </c>
      <c r="F18" s="29">
        <v>4.3</v>
      </c>
      <c r="G18" s="30">
        <f>F18-E18</f>
        <v>3.6999999999999997</v>
      </c>
      <c r="H18" s="30">
        <f>F18/E18*100</f>
        <v>716.66666666666674</v>
      </c>
      <c r="I18" s="29"/>
      <c r="J18" s="29"/>
      <c r="K18" s="29"/>
      <c r="L18" s="30">
        <f>K18-J18</f>
        <v>0</v>
      </c>
      <c r="M18" s="30" t="e">
        <f>K18/J18*100</f>
        <v>#DIV/0!</v>
      </c>
      <c r="N18" s="28">
        <f t="shared" si="2"/>
        <v>3</v>
      </c>
      <c r="O18" s="28">
        <f t="shared" si="2"/>
        <v>0.6</v>
      </c>
      <c r="P18" s="28">
        <f t="shared" si="2"/>
        <v>4.3</v>
      </c>
      <c r="Q18" s="7">
        <f t="shared" si="3"/>
        <v>3.6999999999999997</v>
      </c>
      <c r="R18" s="7">
        <f t="shared" si="4"/>
        <v>716.66666666666674</v>
      </c>
    </row>
    <row r="19" spans="2:18" hidden="1" x14ac:dyDescent="0.2">
      <c r="B19" s="8">
        <v>13030000</v>
      </c>
      <c r="C19" s="9" t="s">
        <v>30</v>
      </c>
      <c r="D19" s="10">
        <f>D20</f>
        <v>20</v>
      </c>
      <c r="E19" s="10">
        <f>E20</f>
        <v>0</v>
      </c>
      <c r="F19" s="29">
        <f>F20</f>
        <v>3.8</v>
      </c>
      <c r="G19" s="30">
        <f t="shared" ref="G19:G26" si="5">F19-E19</f>
        <v>3.8</v>
      </c>
      <c r="H19" s="30" t="e">
        <f t="shared" ref="H19:H26" si="6">F19/E19*100</f>
        <v>#DIV/0!</v>
      </c>
      <c r="I19" s="29"/>
      <c r="J19" s="29"/>
      <c r="K19" s="29"/>
      <c r="L19" s="30"/>
      <c r="M19" s="30"/>
      <c r="N19" s="28">
        <f t="shared" si="2"/>
        <v>20</v>
      </c>
      <c r="O19" s="28">
        <f t="shared" si="2"/>
        <v>0</v>
      </c>
      <c r="P19" s="28">
        <f t="shared" si="2"/>
        <v>3.8</v>
      </c>
      <c r="Q19" s="7">
        <f t="shared" si="3"/>
        <v>3.8</v>
      </c>
      <c r="R19" s="7" t="e">
        <f t="shared" si="4"/>
        <v>#DIV/0!</v>
      </c>
    </row>
    <row r="20" spans="2:18" ht="38.25" hidden="1" x14ac:dyDescent="0.2">
      <c r="B20" s="8">
        <v>13030200</v>
      </c>
      <c r="C20" s="9" t="s">
        <v>31</v>
      </c>
      <c r="D20" s="10">
        <v>20</v>
      </c>
      <c r="E20" s="10">
        <v>0</v>
      </c>
      <c r="F20" s="29">
        <v>3.8</v>
      </c>
      <c r="G20" s="30">
        <f t="shared" si="5"/>
        <v>3.8</v>
      </c>
      <c r="H20" s="30" t="e">
        <f t="shared" si="6"/>
        <v>#DIV/0!</v>
      </c>
      <c r="I20" s="29"/>
      <c r="J20" s="29"/>
      <c r="K20" s="29"/>
      <c r="L20" s="30"/>
      <c r="M20" s="30"/>
      <c r="N20" s="28">
        <f t="shared" si="2"/>
        <v>20</v>
      </c>
      <c r="O20" s="28">
        <f t="shared" si="2"/>
        <v>0</v>
      </c>
      <c r="P20" s="28">
        <f t="shared" si="2"/>
        <v>3.8</v>
      </c>
      <c r="Q20" s="7">
        <f t="shared" si="3"/>
        <v>3.8</v>
      </c>
      <c r="R20" s="7" t="e">
        <f t="shared" si="4"/>
        <v>#DIV/0!</v>
      </c>
    </row>
    <row r="21" spans="2:18" x14ac:dyDescent="0.2">
      <c r="B21" s="6">
        <v>14000000</v>
      </c>
      <c r="C21" s="13" t="s">
        <v>32</v>
      </c>
      <c r="D21" s="14">
        <f>D22+D24+D26</f>
        <v>4153.63</v>
      </c>
      <c r="E21" s="14">
        <f>E22+E24+E26</f>
        <v>4173.2299999999996</v>
      </c>
      <c r="F21" s="31">
        <f>F22+F24+F26</f>
        <v>908.09999999999991</v>
      </c>
      <c r="G21" s="28">
        <f t="shared" si="5"/>
        <v>-3265.1299999999997</v>
      </c>
      <c r="H21" s="28">
        <f t="shared" si="6"/>
        <v>21.760123453535989</v>
      </c>
      <c r="I21" s="29"/>
      <c r="J21" s="29"/>
      <c r="K21" s="29"/>
      <c r="L21" s="30"/>
      <c r="M21" s="30"/>
      <c r="N21" s="28">
        <f t="shared" si="2"/>
        <v>4153.63</v>
      </c>
      <c r="O21" s="28">
        <f t="shared" si="2"/>
        <v>4173.2299999999996</v>
      </c>
      <c r="P21" s="28">
        <f t="shared" si="2"/>
        <v>908.09999999999991</v>
      </c>
      <c r="Q21" s="7">
        <f t="shared" si="3"/>
        <v>-3265.1299999999997</v>
      </c>
      <c r="R21" s="7">
        <f t="shared" si="4"/>
        <v>21.760123453535989</v>
      </c>
    </row>
    <row r="22" spans="2:18" ht="25.5" x14ac:dyDescent="0.2">
      <c r="B22" s="8">
        <v>14020000</v>
      </c>
      <c r="C22" s="9" t="s">
        <v>33</v>
      </c>
      <c r="D22" s="10">
        <f>D23</f>
        <v>538</v>
      </c>
      <c r="E22" s="10">
        <f>E23</f>
        <v>555.79999999999995</v>
      </c>
      <c r="F22" s="29">
        <f>F23</f>
        <v>132.5</v>
      </c>
      <c r="G22" s="30">
        <f t="shared" si="5"/>
        <v>-423.29999999999995</v>
      </c>
      <c r="H22" s="30">
        <f t="shared" si="6"/>
        <v>23.839510615329257</v>
      </c>
      <c r="I22" s="29"/>
      <c r="J22" s="29"/>
      <c r="K22" s="29"/>
      <c r="L22" s="30"/>
      <c r="M22" s="30"/>
      <c r="N22" s="28">
        <f t="shared" si="2"/>
        <v>538</v>
      </c>
      <c r="O22" s="28">
        <f t="shared" si="2"/>
        <v>555.79999999999995</v>
      </c>
      <c r="P22" s="28">
        <f t="shared" si="2"/>
        <v>132.5</v>
      </c>
      <c r="Q22" s="7">
        <f t="shared" si="3"/>
        <v>-423.29999999999995</v>
      </c>
      <c r="R22" s="7">
        <f t="shared" si="4"/>
        <v>23.839510615329257</v>
      </c>
    </row>
    <row r="23" spans="2:18" x14ac:dyDescent="0.2">
      <c r="B23" s="8">
        <v>14021900</v>
      </c>
      <c r="C23" s="9" t="s">
        <v>34</v>
      </c>
      <c r="D23" s="10">
        <v>538</v>
      </c>
      <c r="E23" s="10">
        <v>555.79999999999995</v>
      </c>
      <c r="F23" s="29">
        <v>132.5</v>
      </c>
      <c r="G23" s="30">
        <f t="shared" si="5"/>
        <v>-423.29999999999995</v>
      </c>
      <c r="H23" s="30">
        <f t="shared" si="6"/>
        <v>23.839510615329257</v>
      </c>
      <c r="I23" s="29"/>
      <c r="J23" s="29"/>
      <c r="K23" s="29"/>
      <c r="L23" s="30"/>
      <c r="M23" s="30"/>
      <c r="N23" s="28">
        <f t="shared" si="2"/>
        <v>538</v>
      </c>
      <c r="O23" s="28">
        <f t="shared" si="2"/>
        <v>555.79999999999995</v>
      </c>
      <c r="P23" s="28">
        <f t="shared" si="2"/>
        <v>132.5</v>
      </c>
      <c r="Q23" s="7">
        <f t="shared" si="3"/>
        <v>-423.29999999999995</v>
      </c>
      <c r="R23" s="7">
        <f t="shared" si="4"/>
        <v>23.839510615329257</v>
      </c>
    </row>
    <row r="24" spans="2:18" ht="38.25" x14ac:dyDescent="0.2">
      <c r="B24" s="8">
        <v>14030000</v>
      </c>
      <c r="C24" s="9" t="s">
        <v>35</v>
      </c>
      <c r="D24" s="10">
        <f>D25</f>
        <v>2015.13</v>
      </c>
      <c r="E24" s="10">
        <f>E25</f>
        <v>2354.73</v>
      </c>
      <c r="F24" s="29">
        <f>F25</f>
        <v>428.4</v>
      </c>
      <c r="G24" s="30">
        <f t="shared" si="5"/>
        <v>-1926.33</v>
      </c>
      <c r="H24" s="30">
        <f t="shared" si="6"/>
        <v>18.193168643538748</v>
      </c>
      <c r="I24" s="29"/>
      <c r="J24" s="29"/>
      <c r="K24" s="29"/>
      <c r="L24" s="30"/>
      <c r="M24" s="30"/>
      <c r="N24" s="28">
        <f t="shared" si="2"/>
        <v>2015.13</v>
      </c>
      <c r="O24" s="28">
        <f t="shared" si="2"/>
        <v>2354.73</v>
      </c>
      <c r="P24" s="28">
        <f t="shared" si="2"/>
        <v>428.4</v>
      </c>
      <c r="Q24" s="7">
        <f t="shared" si="3"/>
        <v>-1926.33</v>
      </c>
      <c r="R24" s="7">
        <f t="shared" si="4"/>
        <v>18.193168643538748</v>
      </c>
    </row>
    <row r="25" spans="2:18" x14ac:dyDescent="0.2">
      <c r="B25" s="8">
        <v>14031900</v>
      </c>
      <c r="C25" s="9" t="s">
        <v>34</v>
      </c>
      <c r="D25" s="10">
        <v>2015.13</v>
      </c>
      <c r="E25" s="10">
        <v>2354.73</v>
      </c>
      <c r="F25" s="29">
        <v>428.4</v>
      </c>
      <c r="G25" s="30">
        <f t="shared" si="5"/>
        <v>-1926.33</v>
      </c>
      <c r="H25" s="30">
        <f t="shared" si="6"/>
        <v>18.193168643538748</v>
      </c>
      <c r="I25" s="29"/>
      <c r="J25" s="29"/>
      <c r="K25" s="29"/>
      <c r="L25" s="30"/>
      <c r="M25" s="30"/>
      <c r="N25" s="28">
        <f t="shared" si="2"/>
        <v>2015.13</v>
      </c>
      <c r="O25" s="28">
        <f t="shared" si="2"/>
        <v>2354.73</v>
      </c>
      <c r="P25" s="28">
        <f t="shared" si="2"/>
        <v>428.4</v>
      </c>
      <c r="Q25" s="7">
        <f t="shared" si="3"/>
        <v>-1926.33</v>
      </c>
      <c r="R25" s="7">
        <f t="shared" si="4"/>
        <v>18.193168643538748</v>
      </c>
    </row>
    <row r="26" spans="2:18" ht="38.25" x14ac:dyDescent="0.2">
      <c r="B26" s="8">
        <v>14040000</v>
      </c>
      <c r="C26" s="9" t="s">
        <v>36</v>
      </c>
      <c r="D26" s="10">
        <v>1600.5</v>
      </c>
      <c r="E26" s="10">
        <v>1262.7</v>
      </c>
      <c r="F26" s="29">
        <v>347.2</v>
      </c>
      <c r="G26" s="30">
        <f t="shared" si="5"/>
        <v>-915.5</v>
      </c>
      <c r="H26" s="30">
        <f t="shared" si="6"/>
        <v>27.496634196562919</v>
      </c>
      <c r="I26" s="29"/>
      <c r="J26" s="29"/>
      <c r="K26" s="29"/>
      <c r="L26" s="30"/>
      <c r="M26" s="30" t="e">
        <f t="shared" ref="M26:M31" si="7">K26/J26*100</f>
        <v>#DIV/0!</v>
      </c>
      <c r="N26" s="28">
        <f t="shared" si="2"/>
        <v>1600.5</v>
      </c>
      <c r="O26" s="28">
        <f t="shared" si="2"/>
        <v>1262.7</v>
      </c>
      <c r="P26" s="28">
        <f t="shared" si="2"/>
        <v>347.2</v>
      </c>
      <c r="Q26" s="7">
        <f t="shared" si="3"/>
        <v>-915.5</v>
      </c>
      <c r="R26" s="7">
        <f t="shared" si="4"/>
        <v>27.496634196562919</v>
      </c>
    </row>
    <row r="27" spans="2:18" x14ac:dyDescent="0.2">
      <c r="B27" s="8">
        <v>16010200</v>
      </c>
      <c r="C27" s="9" t="s">
        <v>86</v>
      </c>
      <c r="D27" s="10"/>
      <c r="E27" s="10"/>
      <c r="F27" s="29"/>
      <c r="G27" s="30">
        <f>F27-E27</f>
        <v>0</v>
      </c>
      <c r="H27" s="30" t="e">
        <f>F27/E27*100</f>
        <v>#DIV/0!</v>
      </c>
      <c r="I27" s="29"/>
      <c r="J27" s="29"/>
      <c r="K27" s="29"/>
      <c r="L27" s="30">
        <f>K27-J27</f>
        <v>0</v>
      </c>
      <c r="M27" s="30" t="e">
        <f t="shared" si="7"/>
        <v>#DIV/0!</v>
      </c>
      <c r="N27" s="28">
        <f t="shared" si="2"/>
        <v>0</v>
      </c>
      <c r="O27" s="28">
        <f t="shared" si="2"/>
        <v>0</v>
      </c>
      <c r="P27" s="28">
        <f t="shared" si="2"/>
        <v>0</v>
      </c>
      <c r="Q27" s="7">
        <f t="shared" si="3"/>
        <v>0</v>
      </c>
      <c r="R27" s="7" t="e">
        <f t="shared" si="4"/>
        <v>#DIV/0!</v>
      </c>
    </row>
    <row r="28" spans="2:18" ht="13.5" x14ac:dyDescent="0.25">
      <c r="B28" s="15">
        <v>18000000</v>
      </c>
      <c r="C28" s="16" t="s">
        <v>37</v>
      </c>
      <c r="D28" s="17">
        <f>D29+D39+D41</f>
        <v>15663.75</v>
      </c>
      <c r="E28" s="17">
        <v>15324.35</v>
      </c>
      <c r="F28" s="32">
        <f>F29+F39+F41</f>
        <v>10203.157000000001</v>
      </c>
      <c r="G28" s="28">
        <f>F28-E28</f>
        <v>-5121.1929999999993</v>
      </c>
      <c r="H28" s="28">
        <f>F28/E28*100</f>
        <v>66.581336239383731</v>
      </c>
      <c r="I28" s="32"/>
      <c r="J28" s="32"/>
      <c r="K28" s="32"/>
      <c r="L28" s="28">
        <f>K28-J28</f>
        <v>0</v>
      </c>
      <c r="M28" s="28" t="e">
        <f t="shared" si="7"/>
        <v>#DIV/0!</v>
      </c>
      <c r="N28" s="28">
        <f t="shared" si="2"/>
        <v>15663.75</v>
      </c>
      <c r="O28" s="28">
        <f t="shared" si="2"/>
        <v>15324.35</v>
      </c>
      <c r="P28" s="28">
        <f t="shared" si="2"/>
        <v>10203.157000000001</v>
      </c>
      <c r="Q28" s="7">
        <f t="shared" si="3"/>
        <v>-5121.1929999999993</v>
      </c>
      <c r="R28" s="7">
        <f t="shared" si="4"/>
        <v>66.581336239383731</v>
      </c>
    </row>
    <row r="29" spans="2:18" x14ac:dyDescent="0.2">
      <c r="B29" s="8">
        <v>18010000</v>
      </c>
      <c r="C29" s="9" t="s">
        <v>38</v>
      </c>
      <c r="D29" s="10">
        <f>D30+D31+D32+D33+D34+D35+D36+D37+D38</f>
        <v>8344.25</v>
      </c>
      <c r="E29" s="10">
        <f>E30+E31+E32+E33+E34+E35+E36+E37+E38</f>
        <v>7056.55</v>
      </c>
      <c r="F29" s="29">
        <v>2347.4</v>
      </c>
      <c r="G29" s="30">
        <f>F29-E29</f>
        <v>-4709.1499999999996</v>
      </c>
      <c r="H29" s="30">
        <f>F29/E29*100</f>
        <v>33.265547611793302</v>
      </c>
      <c r="I29" s="29"/>
      <c r="J29" s="29"/>
      <c r="K29" s="29"/>
      <c r="L29" s="30">
        <f>K29-J29</f>
        <v>0</v>
      </c>
      <c r="M29" s="30" t="e">
        <f t="shared" si="7"/>
        <v>#DIV/0!</v>
      </c>
      <c r="N29" s="28">
        <f t="shared" si="2"/>
        <v>8344.25</v>
      </c>
      <c r="O29" s="28">
        <f t="shared" si="2"/>
        <v>7056.55</v>
      </c>
      <c r="P29" s="28">
        <f t="shared" si="2"/>
        <v>2347.4</v>
      </c>
      <c r="Q29" s="7">
        <f t="shared" si="3"/>
        <v>-4709.1499999999996</v>
      </c>
      <c r="R29" s="7">
        <f t="shared" si="4"/>
        <v>33.265547611793302</v>
      </c>
    </row>
    <row r="30" spans="2:18" ht="51" hidden="1" x14ac:dyDescent="0.2">
      <c r="B30" s="8">
        <v>18010100</v>
      </c>
      <c r="C30" s="9" t="s">
        <v>39</v>
      </c>
      <c r="D30" s="10">
        <v>20</v>
      </c>
      <c r="E30" s="10">
        <v>20.9</v>
      </c>
      <c r="F30" s="29">
        <v>19.39</v>
      </c>
      <c r="G30" s="30">
        <f>F30-E30</f>
        <v>-1.509999999999998</v>
      </c>
      <c r="H30" s="30">
        <f>F30/E30*100</f>
        <v>92.775119617224888</v>
      </c>
      <c r="I30" s="29">
        <f>I31</f>
        <v>0</v>
      </c>
      <c r="J30" s="29">
        <f>J31</f>
        <v>0</v>
      </c>
      <c r="K30" s="29">
        <f>K31</f>
        <v>0</v>
      </c>
      <c r="L30" s="30">
        <f>K30-J30</f>
        <v>0</v>
      </c>
      <c r="M30" s="30" t="e">
        <f t="shared" si="7"/>
        <v>#DIV/0!</v>
      </c>
      <c r="N30" s="28">
        <f t="shared" si="2"/>
        <v>20</v>
      </c>
      <c r="O30" s="28">
        <f t="shared" si="2"/>
        <v>20.9</v>
      </c>
      <c r="P30" s="28">
        <f t="shared" si="2"/>
        <v>19.39</v>
      </c>
      <c r="Q30" s="7">
        <f t="shared" si="3"/>
        <v>-1.509999999999998</v>
      </c>
      <c r="R30" s="7">
        <f t="shared" si="4"/>
        <v>92.775119617224888</v>
      </c>
    </row>
    <row r="31" spans="2:18" ht="51" hidden="1" x14ac:dyDescent="0.2">
      <c r="B31" s="8">
        <v>18010200</v>
      </c>
      <c r="C31" s="9" t="s">
        <v>40</v>
      </c>
      <c r="D31" s="10">
        <v>2.1</v>
      </c>
      <c r="E31" s="10">
        <v>59.4</v>
      </c>
      <c r="F31" s="29">
        <v>59.241999999999997</v>
      </c>
      <c r="G31" s="30">
        <f t="shared" ref="G31:G57" si="8">F31-E31</f>
        <v>-0.15800000000000125</v>
      </c>
      <c r="H31" s="30">
        <f t="shared" ref="H31:H69" si="9">F31/E31*100</f>
        <v>99.734006734006726</v>
      </c>
      <c r="I31" s="29"/>
      <c r="J31" s="29"/>
      <c r="K31" s="29"/>
      <c r="L31" s="30">
        <f>K31-J31</f>
        <v>0</v>
      </c>
      <c r="M31" s="30" t="e">
        <f t="shared" si="7"/>
        <v>#DIV/0!</v>
      </c>
      <c r="N31" s="28">
        <f t="shared" si="2"/>
        <v>2.1</v>
      </c>
      <c r="O31" s="28">
        <f t="shared" si="2"/>
        <v>59.4</v>
      </c>
      <c r="P31" s="28">
        <f t="shared" si="2"/>
        <v>59.241999999999997</v>
      </c>
      <c r="Q31" s="7">
        <f t="shared" si="3"/>
        <v>-0.15800000000000125</v>
      </c>
      <c r="R31" s="7">
        <f t="shared" si="4"/>
        <v>99.734006734006726</v>
      </c>
    </row>
    <row r="32" spans="2:18" ht="51" hidden="1" x14ac:dyDescent="0.2">
      <c r="B32" s="8">
        <v>18010300</v>
      </c>
      <c r="C32" s="9" t="s">
        <v>41</v>
      </c>
      <c r="D32" s="10">
        <v>350.6</v>
      </c>
      <c r="E32" s="10">
        <v>222.3</v>
      </c>
      <c r="F32" s="29">
        <v>1121.5999999999999</v>
      </c>
      <c r="G32" s="30">
        <f t="shared" si="8"/>
        <v>899.3</v>
      </c>
      <c r="H32" s="30">
        <f t="shared" si="9"/>
        <v>504.54340980656764</v>
      </c>
      <c r="I32" s="29"/>
      <c r="J32" s="29"/>
      <c r="K32" s="29"/>
      <c r="L32" s="30"/>
      <c r="M32" s="30"/>
      <c r="N32" s="28">
        <f t="shared" si="2"/>
        <v>350.6</v>
      </c>
      <c r="O32" s="28">
        <f t="shared" si="2"/>
        <v>222.3</v>
      </c>
      <c r="P32" s="28">
        <f t="shared" si="2"/>
        <v>1121.5999999999999</v>
      </c>
      <c r="Q32" s="7">
        <f t="shared" si="3"/>
        <v>899.3</v>
      </c>
      <c r="R32" s="7">
        <f t="shared" si="4"/>
        <v>504.54340980656764</v>
      </c>
    </row>
    <row r="33" spans="2:18" ht="51" hidden="1" x14ac:dyDescent="0.2">
      <c r="B33" s="8">
        <v>18010400</v>
      </c>
      <c r="C33" s="9" t="s">
        <v>42</v>
      </c>
      <c r="D33" s="10">
        <v>1024.55</v>
      </c>
      <c r="E33" s="10">
        <v>648.75</v>
      </c>
      <c r="F33" s="29">
        <v>541.29999999999995</v>
      </c>
      <c r="G33" s="30">
        <f t="shared" si="8"/>
        <v>-107.45000000000005</v>
      </c>
      <c r="H33" s="30">
        <f t="shared" si="9"/>
        <v>83.437379576107901</v>
      </c>
      <c r="I33" s="29"/>
      <c r="J33" s="29"/>
      <c r="K33" s="29"/>
      <c r="L33" s="30"/>
      <c r="M33" s="30"/>
      <c r="N33" s="28">
        <f t="shared" si="2"/>
        <v>1024.55</v>
      </c>
      <c r="O33" s="28">
        <f t="shared" si="2"/>
        <v>648.75</v>
      </c>
      <c r="P33" s="28">
        <f t="shared" si="2"/>
        <v>541.29999999999995</v>
      </c>
      <c r="Q33" s="7">
        <f t="shared" si="3"/>
        <v>-107.45000000000005</v>
      </c>
      <c r="R33" s="7">
        <f t="shared" si="4"/>
        <v>83.437379576107901</v>
      </c>
    </row>
    <row r="34" spans="2:18" hidden="1" x14ac:dyDescent="0.2">
      <c r="B34" s="8">
        <v>18010500</v>
      </c>
      <c r="C34" s="9" t="s">
        <v>43</v>
      </c>
      <c r="D34" s="10">
        <v>1721.7</v>
      </c>
      <c r="E34" s="10">
        <v>1934.4</v>
      </c>
      <c r="F34" s="29">
        <v>1628.1</v>
      </c>
      <c r="G34" s="30">
        <f t="shared" si="8"/>
        <v>-306.30000000000018</v>
      </c>
      <c r="H34" s="30">
        <f t="shared" si="9"/>
        <v>84.165632754342425</v>
      </c>
      <c r="I34" s="29"/>
      <c r="J34" s="29"/>
      <c r="K34" s="29"/>
      <c r="L34" s="30"/>
      <c r="M34" s="30"/>
      <c r="N34" s="28">
        <f t="shared" si="2"/>
        <v>1721.7</v>
      </c>
      <c r="O34" s="28">
        <f t="shared" si="2"/>
        <v>1934.4</v>
      </c>
      <c r="P34" s="28">
        <f t="shared" si="2"/>
        <v>1628.1</v>
      </c>
      <c r="Q34" s="7">
        <f t="shared" si="3"/>
        <v>-306.30000000000018</v>
      </c>
      <c r="R34" s="7">
        <f t="shared" si="4"/>
        <v>84.165632754342425</v>
      </c>
    </row>
    <row r="35" spans="2:18" hidden="1" x14ac:dyDescent="0.2">
      <c r="B35" s="8">
        <v>18010600</v>
      </c>
      <c r="C35" s="9" t="s">
        <v>44</v>
      </c>
      <c r="D35" s="10">
        <v>3481.4</v>
      </c>
      <c r="E35" s="10">
        <v>2309</v>
      </c>
      <c r="F35" s="29">
        <v>2048.1</v>
      </c>
      <c r="G35" s="30">
        <f t="shared" si="8"/>
        <v>-260.90000000000009</v>
      </c>
      <c r="H35" s="30">
        <f t="shared" si="9"/>
        <v>88.700736249458629</v>
      </c>
      <c r="I35" s="29"/>
      <c r="J35" s="29"/>
      <c r="K35" s="29"/>
      <c r="L35" s="30"/>
      <c r="M35" s="30"/>
      <c r="N35" s="28">
        <f t="shared" si="2"/>
        <v>3481.4</v>
      </c>
      <c r="O35" s="28">
        <f t="shared" si="2"/>
        <v>2309</v>
      </c>
      <c r="P35" s="28">
        <f t="shared" si="2"/>
        <v>2048.1</v>
      </c>
      <c r="Q35" s="7">
        <f t="shared" si="3"/>
        <v>-260.90000000000009</v>
      </c>
      <c r="R35" s="7">
        <f t="shared" si="4"/>
        <v>88.700736249458629</v>
      </c>
    </row>
    <row r="36" spans="2:18" hidden="1" x14ac:dyDescent="0.2">
      <c r="B36" s="8">
        <v>18010700</v>
      </c>
      <c r="C36" s="9" t="s">
        <v>45</v>
      </c>
      <c r="D36" s="10">
        <v>929.3</v>
      </c>
      <c r="E36" s="10">
        <v>949.8</v>
      </c>
      <c r="F36" s="29">
        <v>1546.9</v>
      </c>
      <c r="G36" s="30">
        <f t="shared" si="8"/>
        <v>597.10000000000014</v>
      </c>
      <c r="H36" s="30">
        <f t="shared" si="9"/>
        <v>162.86586649821018</v>
      </c>
      <c r="I36" s="29"/>
      <c r="J36" s="29"/>
      <c r="K36" s="29"/>
      <c r="L36" s="30"/>
      <c r="M36" s="30"/>
      <c r="N36" s="28">
        <f t="shared" si="2"/>
        <v>929.3</v>
      </c>
      <c r="O36" s="28">
        <f t="shared" si="2"/>
        <v>949.8</v>
      </c>
      <c r="P36" s="28">
        <f t="shared" si="2"/>
        <v>1546.9</v>
      </c>
      <c r="Q36" s="7">
        <f t="shared" si="3"/>
        <v>597.10000000000014</v>
      </c>
      <c r="R36" s="7">
        <f t="shared" si="4"/>
        <v>162.86586649821018</v>
      </c>
    </row>
    <row r="37" spans="2:18" hidden="1" x14ac:dyDescent="0.2">
      <c r="B37" s="8">
        <v>18010900</v>
      </c>
      <c r="C37" s="9" t="s">
        <v>46</v>
      </c>
      <c r="D37" s="10">
        <v>789.6</v>
      </c>
      <c r="E37" s="10">
        <v>877.9</v>
      </c>
      <c r="F37" s="29">
        <v>1538.9</v>
      </c>
      <c r="G37" s="30">
        <f t="shared" si="8"/>
        <v>661.00000000000011</v>
      </c>
      <c r="H37" s="30">
        <f t="shared" si="9"/>
        <v>175.29331358924708</v>
      </c>
      <c r="I37" s="29"/>
      <c r="J37" s="29"/>
      <c r="K37" s="29"/>
      <c r="L37" s="30"/>
      <c r="M37" s="30"/>
      <c r="N37" s="28">
        <f t="shared" si="2"/>
        <v>789.6</v>
      </c>
      <c r="O37" s="28">
        <f t="shared" si="2"/>
        <v>877.9</v>
      </c>
      <c r="P37" s="28">
        <f t="shared" si="2"/>
        <v>1538.9</v>
      </c>
      <c r="Q37" s="7">
        <f t="shared" si="3"/>
        <v>661.00000000000011</v>
      </c>
      <c r="R37" s="7">
        <f t="shared" si="4"/>
        <v>175.29331358924708</v>
      </c>
    </row>
    <row r="38" spans="2:18" hidden="1" x14ac:dyDescent="0.2">
      <c r="B38" s="8">
        <v>18011000</v>
      </c>
      <c r="C38" s="9" t="s">
        <v>47</v>
      </c>
      <c r="D38" s="10">
        <v>25</v>
      </c>
      <c r="E38" s="10">
        <v>34.1</v>
      </c>
      <c r="F38" s="29">
        <v>53.293329999999997</v>
      </c>
      <c r="G38" s="30">
        <f t="shared" si="8"/>
        <v>19.193329999999996</v>
      </c>
      <c r="H38" s="30">
        <f t="shared" si="9"/>
        <v>156.28542521994135</v>
      </c>
      <c r="I38" s="29"/>
      <c r="J38" s="29"/>
      <c r="K38" s="29"/>
      <c r="L38" s="30"/>
      <c r="M38" s="30"/>
      <c r="N38" s="28">
        <f t="shared" si="2"/>
        <v>25</v>
      </c>
      <c r="O38" s="28">
        <f t="shared" si="2"/>
        <v>34.1</v>
      </c>
      <c r="P38" s="28">
        <f t="shared" si="2"/>
        <v>53.293329999999997</v>
      </c>
      <c r="Q38" s="7">
        <f t="shared" si="3"/>
        <v>19.193329999999996</v>
      </c>
      <c r="R38" s="7">
        <f t="shared" si="4"/>
        <v>156.28542521994135</v>
      </c>
    </row>
    <row r="39" spans="2:18" hidden="1" x14ac:dyDescent="0.2">
      <c r="B39" s="8">
        <v>18030000</v>
      </c>
      <c r="C39" s="9" t="s">
        <v>48</v>
      </c>
      <c r="D39" s="10">
        <f>D40</f>
        <v>1.5</v>
      </c>
      <c r="E39" s="10">
        <f>E40</f>
        <v>6.3</v>
      </c>
      <c r="F39" s="29">
        <f>F40</f>
        <v>12.3</v>
      </c>
      <c r="G39" s="30">
        <f t="shared" si="8"/>
        <v>6.0000000000000009</v>
      </c>
      <c r="H39" s="30">
        <f t="shared" si="9"/>
        <v>195.23809523809524</v>
      </c>
      <c r="I39" s="29"/>
      <c r="J39" s="29"/>
      <c r="K39" s="29"/>
      <c r="L39" s="30"/>
      <c r="M39" s="30"/>
      <c r="N39" s="28">
        <f t="shared" si="2"/>
        <v>1.5</v>
      </c>
      <c r="O39" s="28">
        <f t="shared" si="2"/>
        <v>6.3</v>
      </c>
      <c r="P39" s="28">
        <f t="shared" si="2"/>
        <v>12.3</v>
      </c>
      <c r="Q39" s="7">
        <f t="shared" si="3"/>
        <v>6.0000000000000009</v>
      </c>
      <c r="R39" s="7">
        <f t="shared" si="4"/>
        <v>195.23809523809524</v>
      </c>
    </row>
    <row r="40" spans="2:18" ht="25.5" hidden="1" x14ac:dyDescent="0.2">
      <c r="B40" s="8">
        <v>18030200</v>
      </c>
      <c r="C40" s="9" t="s">
        <v>49</v>
      </c>
      <c r="D40" s="10">
        <v>1.5</v>
      </c>
      <c r="E40" s="10">
        <v>6.3</v>
      </c>
      <c r="F40" s="29">
        <v>12.3</v>
      </c>
      <c r="G40" s="30">
        <f t="shared" si="8"/>
        <v>6.0000000000000009</v>
      </c>
      <c r="H40" s="30">
        <f t="shared" si="9"/>
        <v>195.23809523809524</v>
      </c>
      <c r="I40" s="29"/>
      <c r="J40" s="29"/>
      <c r="K40" s="29"/>
      <c r="L40" s="30"/>
      <c r="M40" s="30"/>
      <c r="N40" s="28">
        <f t="shared" si="2"/>
        <v>1.5</v>
      </c>
      <c r="O40" s="28">
        <f t="shared" si="2"/>
        <v>6.3</v>
      </c>
      <c r="P40" s="28">
        <f t="shared" si="2"/>
        <v>12.3</v>
      </c>
      <c r="Q40" s="7">
        <f t="shared" si="3"/>
        <v>6.0000000000000009</v>
      </c>
      <c r="R40" s="7">
        <f t="shared" si="4"/>
        <v>195.23809523809524</v>
      </c>
    </row>
    <row r="41" spans="2:18" hidden="1" x14ac:dyDescent="0.2">
      <c r="B41" s="8">
        <v>18050000</v>
      </c>
      <c r="C41" s="9" t="s">
        <v>50</v>
      </c>
      <c r="D41" s="10">
        <f>D42+D43+D44+D45</f>
        <v>7318</v>
      </c>
      <c r="E41" s="10">
        <f>E42+E43+E44+E45</f>
        <v>8261.5</v>
      </c>
      <c r="F41" s="29">
        <f>F42+F43+F44+F45</f>
        <v>7843.4570000000003</v>
      </c>
      <c r="G41" s="30">
        <f t="shared" si="8"/>
        <v>-418.04299999999967</v>
      </c>
      <c r="H41" s="30">
        <f t="shared" si="9"/>
        <v>94.939865641832597</v>
      </c>
      <c r="I41" s="29"/>
      <c r="J41" s="29"/>
      <c r="K41" s="29"/>
      <c r="L41" s="30"/>
      <c r="M41" s="30"/>
      <c r="N41" s="28">
        <f t="shared" si="2"/>
        <v>7318</v>
      </c>
      <c r="O41" s="28">
        <f t="shared" si="2"/>
        <v>8261.5</v>
      </c>
      <c r="P41" s="28">
        <f t="shared" si="2"/>
        <v>7843.4570000000003</v>
      </c>
      <c r="Q41" s="7">
        <f t="shared" si="3"/>
        <v>-418.04299999999967</v>
      </c>
      <c r="R41" s="7">
        <f t="shared" si="4"/>
        <v>94.939865641832597</v>
      </c>
    </row>
    <row r="42" spans="2:18" ht="25.5" hidden="1" x14ac:dyDescent="0.2">
      <c r="B42" s="8">
        <v>18050200</v>
      </c>
      <c r="C42" s="9" t="s">
        <v>87</v>
      </c>
      <c r="D42" s="10">
        <v>0</v>
      </c>
      <c r="E42" s="10">
        <v>0</v>
      </c>
      <c r="F42" s="29">
        <v>0.2</v>
      </c>
      <c r="G42" s="30">
        <f t="shared" si="8"/>
        <v>0.2</v>
      </c>
      <c r="H42" s="30" t="e">
        <f t="shared" si="9"/>
        <v>#DIV/0!</v>
      </c>
      <c r="I42" s="29"/>
      <c r="J42" s="29"/>
      <c r="K42" s="29"/>
      <c r="L42" s="30"/>
      <c r="M42" s="30"/>
      <c r="N42" s="28">
        <f t="shared" si="2"/>
        <v>0</v>
      </c>
      <c r="O42" s="28">
        <f t="shared" si="2"/>
        <v>0</v>
      </c>
      <c r="P42" s="28">
        <f t="shared" si="2"/>
        <v>0.2</v>
      </c>
      <c r="Q42" s="7">
        <f t="shared" si="3"/>
        <v>0.2</v>
      </c>
      <c r="R42" s="7" t="e">
        <f t="shared" si="4"/>
        <v>#DIV/0!</v>
      </c>
    </row>
    <row r="43" spans="2:18" hidden="1" x14ac:dyDescent="0.2">
      <c r="B43" s="8">
        <v>18050300</v>
      </c>
      <c r="C43" s="9" t="s">
        <v>51</v>
      </c>
      <c r="D43" s="10">
        <v>1400</v>
      </c>
      <c r="E43" s="10">
        <v>1437.8</v>
      </c>
      <c r="F43" s="29">
        <v>1163.8</v>
      </c>
      <c r="G43" s="30">
        <f t="shared" si="8"/>
        <v>-274</v>
      </c>
      <c r="H43" s="30">
        <f t="shared" si="9"/>
        <v>80.943107525386012</v>
      </c>
      <c r="I43" s="29"/>
      <c r="J43" s="29"/>
      <c r="K43" s="29"/>
      <c r="L43" s="30"/>
      <c r="M43" s="30"/>
      <c r="N43" s="28">
        <f t="shared" si="2"/>
        <v>1400</v>
      </c>
      <c r="O43" s="28">
        <f t="shared" si="2"/>
        <v>1437.8</v>
      </c>
      <c r="P43" s="28">
        <f t="shared" si="2"/>
        <v>1163.8</v>
      </c>
      <c r="Q43" s="7">
        <f t="shared" si="3"/>
        <v>-274</v>
      </c>
      <c r="R43" s="7">
        <f t="shared" si="4"/>
        <v>80.943107525386012</v>
      </c>
    </row>
    <row r="44" spans="2:18" hidden="1" x14ac:dyDescent="0.2">
      <c r="B44" s="8">
        <v>18050400</v>
      </c>
      <c r="C44" s="9" t="s">
        <v>52</v>
      </c>
      <c r="D44" s="10">
        <v>4828</v>
      </c>
      <c r="E44" s="10">
        <v>5615.5</v>
      </c>
      <c r="F44" s="29">
        <v>5943.8450000000003</v>
      </c>
      <c r="G44" s="30">
        <f t="shared" si="8"/>
        <v>328.34500000000025</v>
      </c>
      <c r="H44" s="30">
        <f t="shared" si="9"/>
        <v>105.84711957973467</v>
      </c>
      <c r="I44" s="29"/>
      <c r="J44" s="29"/>
      <c r="K44" s="29"/>
      <c r="L44" s="30"/>
      <c r="M44" s="30"/>
      <c r="N44" s="28">
        <f t="shared" si="2"/>
        <v>4828</v>
      </c>
      <c r="O44" s="28">
        <f t="shared" si="2"/>
        <v>5615.5</v>
      </c>
      <c r="P44" s="28">
        <f t="shared" si="2"/>
        <v>5943.8450000000003</v>
      </c>
      <c r="Q44" s="7">
        <f t="shared" si="3"/>
        <v>328.34500000000025</v>
      </c>
      <c r="R44" s="7">
        <f t="shared" si="4"/>
        <v>105.84711957973467</v>
      </c>
    </row>
    <row r="45" spans="2:18" ht="63.75" hidden="1" x14ac:dyDescent="0.2">
      <c r="B45" s="8">
        <v>18050500</v>
      </c>
      <c r="C45" s="9" t="s">
        <v>53</v>
      </c>
      <c r="D45" s="10">
        <v>1090</v>
      </c>
      <c r="E45" s="10">
        <v>1208.2</v>
      </c>
      <c r="F45" s="29">
        <v>735.61199999999997</v>
      </c>
      <c r="G45" s="30">
        <f t="shared" si="8"/>
        <v>-472.58800000000008</v>
      </c>
      <c r="H45" s="30">
        <f t="shared" si="9"/>
        <v>60.884952822380399</v>
      </c>
      <c r="I45" s="29"/>
      <c r="J45" s="29"/>
      <c r="K45" s="29"/>
      <c r="L45" s="30">
        <f t="shared" ref="L45:L57" si="10">K45-J45</f>
        <v>0</v>
      </c>
      <c r="M45" s="30" t="e">
        <f t="shared" ref="M45:M58" si="11">K45/J45*100</f>
        <v>#DIV/0!</v>
      </c>
      <c r="N45" s="28">
        <f t="shared" si="2"/>
        <v>1090</v>
      </c>
      <c r="O45" s="28">
        <f t="shared" si="2"/>
        <v>1208.2</v>
      </c>
      <c r="P45" s="28">
        <f t="shared" si="2"/>
        <v>735.61199999999997</v>
      </c>
      <c r="Q45" s="7">
        <f t="shared" si="3"/>
        <v>-472.58800000000008</v>
      </c>
      <c r="R45" s="7">
        <f t="shared" si="4"/>
        <v>60.884952822380399</v>
      </c>
    </row>
    <row r="46" spans="2:18" ht="19.5" customHeight="1" x14ac:dyDescent="0.2">
      <c r="B46" s="6">
        <v>19000000</v>
      </c>
      <c r="C46" s="13" t="s">
        <v>88</v>
      </c>
      <c r="D46" s="14">
        <f>D50</f>
        <v>0</v>
      </c>
      <c r="E46" s="14">
        <f>E50</f>
        <v>0</v>
      </c>
      <c r="F46" s="31">
        <f>F50</f>
        <v>0</v>
      </c>
      <c r="G46" s="28">
        <f t="shared" si="8"/>
        <v>0</v>
      </c>
      <c r="H46" s="28" t="e">
        <f t="shared" si="9"/>
        <v>#DIV/0!</v>
      </c>
      <c r="I46" s="31">
        <f>I47</f>
        <v>13</v>
      </c>
      <c r="J46" s="31">
        <f>J47</f>
        <v>24.5</v>
      </c>
      <c r="K46" s="31">
        <f>K47</f>
        <v>18.399999999999999</v>
      </c>
      <c r="L46" s="28">
        <f t="shared" si="10"/>
        <v>-6.1000000000000014</v>
      </c>
      <c r="M46" s="28">
        <f t="shared" si="11"/>
        <v>75.102040816326522</v>
      </c>
      <c r="N46" s="28">
        <f t="shared" si="2"/>
        <v>13</v>
      </c>
      <c r="O46" s="28">
        <f t="shared" si="2"/>
        <v>24.5</v>
      </c>
      <c r="P46" s="28">
        <f t="shared" si="2"/>
        <v>18.399999999999999</v>
      </c>
      <c r="Q46" s="7">
        <f t="shared" si="3"/>
        <v>-6.1000000000000014</v>
      </c>
      <c r="R46" s="7">
        <f t="shared" si="4"/>
        <v>75.102040816326522</v>
      </c>
    </row>
    <row r="47" spans="2:18" x14ac:dyDescent="0.2">
      <c r="B47" s="6">
        <v>19010000</v>
      </c>
      <c r="C47" s="13" t="s">
        <v>89</v>
      </c>
      <c r="D47" s="14"/>
      <c r="E47" s="14"/>
      <c r="F47" s="31"/>
      <c r="G47" s="28">
        <f t="shared" si="8"/>
        <v>0</v>
      </c>
      <c r="H47" s="28" t="e">
        <f t="shared" si="9"/>
        <v>#DIV/0!</v>
      </c>
      <c r="I47" s="31">
        <f>I48+I49+I50</f>
        <v>13</v>
      </c>
      <c r="J47" s="31">
        <f>J48+J49+J50</f>
        <v>24.5</v>
      </c>
      <c r="K47" s="31">
        <v>18.399999999999999</v>
      </c>
      <c r="L47" s="28">
        <f t="shared" si="10"/>
        <v>-6.1000000000000014</v>
      </c>
      <c r="M47" s="28">
        <f t="shared" si="11"/>
        <v>75.102040816326522</v>
      </c>
      <c r="N47" s="28">
        <f t="shared" si="2"/>
        <v>13</v>
      </c>
      <c r="O47" s="28">
        <f t="shared" si="2"/>
        <v>24.5</v>
      </c>
      <c r="P47" s="28">
        <f t="shared" si="2"/>
        <v>18.399999999999999</v>
      </c>
      <c r="Q47" s="7">
        <f t="shared" si="3"/>
        <v>-6.1000000000000014</v>
      </c>
      <c r="R47" s="7">
        <f t="shared" si="4"/>
        <v>75.102040816326522</v>
      </c>
    </row>
    <row r="48" spans="2:18" ht="38.25" hidden="1" x14ac:dyDescent="0.2">
      <c r="B48" s="8">
        <v>19010100</v>
      </c>
      <c r="C48" s="9" t="s">
        <v>90</v>
      </c>
      <c r="D48" s="14"/>
      <c r="E48" s="14"/>
      <c r="F48" s="31"/>
      <c r="G48" s="28">
        <f t="shared" si="8"/>
        <v>0</v>
      </c>
      <c r="H48" s="28" t="e">
        <f t="shared" si="9"/>
        <v>#DIV/0!</v>
      </c>
      <c r="I48" s="31">
        <v>6</v>
      </c>
      <c r="J48" s="31">
        <v>13.3</v>
      </c>
      <c r="K48" s="31">
        <v>45.9</v>
      </c>
      <c r="L48" s="28">
        <f t="shared" si="10"/>
        <v>32.599999999999994</v>
      </c>
      <c r="M48" s="28">
        <f t="shared" si="11"/>
        <v>345.11278195488717</v>
      </c>
      <c r="N48" s="28">
        <f t="shared" si="2"/>
        <v>6</v>
      </c>
      <c r="O48" s="28">
        <f t="shared" si="2"/>
        <v>13.3</v>
      </c>
      <c r="P48" s="28">
        <f t="shared" si="2"/>
        <v>45.9</v>
      </c>
      <c r="Q48" s="7">
        <f t="shared" si="3"/>
        <v>32.599999999999994</v>
      </c>
      <c r="R48" s="7">
        <f t="shared" si="4"/>
        <v>345.11278195488717</v>
      </c>
    </row>
    <row r="49" spans="2:18" ht="25.5" hidden="1" x14ac:dyDescent="0.2">
      <c r="B49" s="8">
        <v>19010200</v>
      </c>
      <c r="C49" s="9" t="s">
        <v>91</v>
      </c>
      <c r="D49" s="14"/>
      <c r="E49" s="14"/>
      <c r="F49" s="31"/>
      <c r="G49" s="28">
        <f t="shared" si="8"/>
        <v>0</v>
      </c>
      <c r="H49" s="28" t="e">
        <f t="shared" si="9"/>
        <v>#DIV/0!</v>
      </c>
      <c r="I49" s="31">
        <v>3.3</v>
      </c>
      <c r="J49" s="31">
        <v>4.8</v>
      </c>
      <c r="K49" s="31">
        <v>9.4</v>
      </c>
      <c r="L49" s="28">
        <f t="shared" si="10"/>
        <v>4.6000000000000005</v>
      </c>
      <c r="M49" s="28">
        <f t="shared" si="11"/>
        <v>195.83333333333334</v>
      </c>
      <c r="N49" s="28">
        <f t="shared" si="2"/>
        <v>3.3</v>
      </c>
      <c r="O49" s="28">
        <f t="shared" si="2"/>
        <v>4.8</v>
      </c>
      <c r="P49" s="28">
        <f t="shared" si="2"/>
        <v>9.4</v>
      </c>
      <c r="Q49" s="7">
        <f t="shared" si="3"/>
        <v>4.6000000000000005</v>
      </c>
      <c r="R49" s="7">
        <f t="shared" si="4"/>
        <v>195.83333333333334</v>
      </c>
    </row>
    <row r="50" spans="2:18" ht="51" hidden="1" x14ac:dyDescent="0.2">
      <c r="B50" s="8">
        <v>19010300</v>
      </c>
      <c r="C50" s="9" t="s">
        <v>92</v>
      </c>
      <c r="D50" s="10"/>
      <c r="E50" s="10"/>
      <c r="F50" s="29"/>
      <c r="G50" s="28">
        <f t="shared" si="8"/>
        <v>0</v>
      </c>
      <c r="H50" s="28" t="e">
        <f t="shared" si="9"/>
        <v>#DIV/0!</v>
      </c>
      <c r="I50" s="29">
        <v>3.7</v>
      </c>
      <c r="J50" s="29">
        <v>6.4</v>
      </c>
      <c r="K50" s="29">
        <v>5.7</v>
      </c>
      <c r="L50" s="30">
        <f t="shared" si="10"/>
        <v>-0.70000000000000018</v>
      </c>
      <c r="M50" s="30">
        <f t="shared" si="11"/>
        <v>89.0625</v>
      </c>
      <c r="N50" s="28">
        <f t="shared" si="2"/>
        <v>3.7</v>
      </c>
      <c r="O50" s="28">
        <f t="shared" si="2"/>
        <v>6.4</v>
      </c>
      <c r="P50" s="28">
        <f t="shared" si="2"/>
        <v>5.7</v>
      </c>
      <c r="Q50" s="7">
        <f t="shared" si="3"/>
        <v>-0.70000000000000018</v>
      </c>
      <c r="R50" s="7">
        <f t="shared" si="4"/>
        <v>89.0625</v>
      </c>
    </row>
    <row r="51" spans="2:18" x14ac:dyDescent="0.2">
      <c r="B51" s="6">
        <v>20000000</v>
      </c>
      <c r="C51" s="13" t="s">
        <v>54</v>
      </c>
      <c r="D51" s="14">
        <f>D52+D57+D68</f>
        <v>3845.77</v>
      </c>
      <c r="E51" s="14">
        <f>E52+E57+E68</f>
        <v>4185.87</v>
      </c>
      <c r="F51" s="31">
        <v>1017.7</v>
      </c>
      <c r="G51" s="28">
        <f t="shared" si="8"/>
        <v>-3168.17</v>
      </c>
      <c r="H51" s="28">
        <f t="shared" si="9"/>
        <v>24.312747409738002</v>
      </c>
      <c r="I51" s="31">
        <f>I52+I56+I68+I73</f>
        <v>1000</v>
      </c>
      <c r="J51" s="31">
        <f>J52+J56+J68+J73</f>
        <v>4423.3999999999996</v>
      </c>
      <c r="K51" s="31">
        <v>840.2</v>
      </c>
      <c r="L51" s="28">
        <f t="shared" si="10"/>
        <v>-3583.2</v>
      </c>
      <c r="M51" s="28">
        <f t="shared" si="11"/>
        <v>18.994438667088666</v>
      </c>
      <c r="N51" s="28">
        <f t="shared" si="2"/>
        <v>4845.7700000000004</v>
      </c>
      <c r="O51" s="28">
        <f t="shared" si="2"/>
        <v>8609.27</v>
      </c>
      <c r="P51" s="28">
        <f t="shared" si="2"/>
        <v>1857.9</v>
      </c>
      <c r="Q51" s="7">
        <f t="shared" si="3"/>
        <v>-6751.3700000000008</v>
      </c>
      <c r="R51" s="7">
        <f t="shared" si="4"/>
        <v>21.580226894963221</v>
      </c>
    </row>
    <row r="52" spans="2:18" ht="25.5" hidden="1" x14ac:dyDescent="0.2">
      <c r="B52" s="6">
        <v>21000000</v>
      </c>
      <c r="C52" s="13" t="s">
        <v>55</v>
      </c>
      <c r="D52" s="14">
        <f>D53</f>
        <v>0.8</v>
      </c>
      <c r="E52" s="14">
        <f>E53</f>
        <v>109.5</v>
      </c>
      <c r="F52" s="31">
        <f>F53</f>
        <v>69.966999999999999</v>
      </c>
      <c r="G52" s="28">
        <f t="shared" si="8"/>
        <v>-39.533000000000001</v>
      </c>
      <c r="H52" s="28">
        <f t="shared" si="9"/>
        <v>63.896803652968039</v>
      </c>
      <c r="I52" s="31">
        <f>I56</f>
        <v>0</v>
      </c>
      <c r="J52" s="31">
        <f>J56</f>
        <v>0</v>
      </c>
      <c r="K52" s="31">
        <f>K56</f>
        <v>14.118840000000001</v>
      </c>
      <c r="L52" s="28">
        <f t="shared" si="10"/>
        <v>14.118840000000001</v>
      </c>
      <c r="M52" s="28" t="e">
        <f t="shared" si="11"/>
        <v>#DIV/0!</v>
      </c>
      <c r="N52" s="28">
        <f t="shared" si="2"/>
        <v>0.8</v>
      </c>
      <c r="O52" s="28">
        <f t="shared" si="2"/>
        <v>109.5</v>
      </c>
      <c r="P52" s="28">
        <f t="shared" si="2"/>
        <v>84.085840000000005</v>
      </c>
      <c r="Q52" s="7">
        <f t="shared" si="3"/>
        <v>-25.414159999999995</v>
      </c>
      <c r="R52" s="7">
        <f t="shared" si="4"/>
        <v>76.790721461187218</v>
      </c>
    </row>
    <row r="53" spans="2:18" hidden="1" x14ac:dyDescent="0.2">
      <c r="B53" s="8">
        <v>21080000</v>
      </c>
      <c r="C53" s="9" t="s">
        <v>56</v>
      </c>
      <c r="D53" s="10">
        <f>D54+D55</f>
        <v>0.8</v>
      </c>
      <c r="E53" s="10">
        <f>E54+E55</f>
        <v>109.5</v>
      </c>
      <c r="F53" s="29">
        <f>F54+F55</f>
        <v>69.966999999999999</v>
      </c>
      <c r="G53" s="30">
        <f t="shared" si="8"/>
        <v>-39.533000000000001</v>
      </c>
      <c r="H53" s="30">
        <f t="shared" si="9"/>
        <v>63.896803652968039</v>
      </c>
      <c r="I53" s="29"/>
      <c r="J53" s="29"/>
      <c r="K53" s="29"/>
      <c r="L53" s="28">
        <f t="shared" si="10"/>
        <v>0</v>
      </c>
      <c r="M53" s="28" t="e">
        <f t="shared" si="11"/>
        <v>#DIV/0!</v>
      </c>
      <c r="N53" s="28">
        <f t="shared" si="2"/>
        <v>0.8</v>
      </c>
      <c r="O53" s="28">
        <f t="shared" si="2"/>
        <v>109.5</v>
      </c>
      <c r="P53" s="28">
        <f t="shared" si="2"/>
        <v>69.966999999999999</v>
      </c>
      <c r="Q53" s="7">
        <f t="shared" si="3"/>
        <v>-39.533000000000001</v>
      </c>
      <c r="R53" s="7">
        <f t="shared" si="4"/>
        <v>63.896803652968039</v>
      </c>
    </row>
    <row r="54" spans="2:18" hidden="1" x14ac:dyDescent="0.2">
      <c r="B54" s="8">
        <v>21081100</v>
      </c>
      <c r="C54" s="9" t="s">
        <v>57</v>
      </c>
      <c r="D54" s="10">
        <v>0.8</v>
      </c>
      <c r="E54" s="10">
        <v>1.7</v>
      </c>
      <c r="F54" s="29">
        <v>3.7080000000000002</v>
      </c>
      <c r="G54" s="30">
        <f t="shared" si="8"/>
        <v>2.008</v>
      </c>
      <c r="H54" s="30">
        <f t="shared" si="9"/>
        <v>218.11764705882354</v>
      </c>
      <c r="I54" s="29"/>
      <c r="J54" s="29"/>
      <c r="K54" s="29"/>
      <c r="L54" s="28">
        <f t="shared" si="10"/>
        <v>0</v>
      </c>
      <c r="M54" s="28" t="e">
        <f t="shared" si="11"/>
        <v>#DIV/0!</v>
      </c>
      <c r="N54" s="28">
        <f t="shared" si="2"/>
        <v>0.8</v>
      </c>
      <c r="O54" s="28">
        <f t="shared" si="2"/>
        <v>1.7</v>
      </c>
      <c r="P54" s="28">
        <f t="shared" si="2"/>
        <v>3.7080000000000002</v>
      </c>
      <c r="Q54" s="7">
        <f t="shared" si="3"/>
        <v>2.008</v>
      </c>
      <c r="R54" s="7">
        <f t="shared" si="4"/>
        <v>218.11764705882354</v>
      </c>
    </row>
    <row r="55" spans="2:18" ht="51" hidden="1" x14ac:dyDescent="0.2">
      <c r="B55" s="8">
        <v>21081500</v>
      </c>
      <c r="C55" s="9" t="s">
        <v>93</v>
      </c>
      <c r="D55" s="10">
        <v>0</v>
      </c>
      <c r="E55" s="10">
        <v>107.8</v>
      </c>
      <c r="F55" s="29">
        <v>66.259</v>
      </c>
      <c r="G55" s="30">
        <f t="shared" si="8"/>
        <v>-41.540999999999997</v>
      </c>
      <c r="H55" s="30">
        <f t="shared" si="9"/>
        <v>61.464749536178111</v>
      </c>
      <c r="I55" s="31">
        <f>I57+I58+I60</f>
        <v>0</v>
      </c>
      <c r="J55" s="31">
        <f>J57+J58+J60</f>
        <v>197</v>
      </c>
      <c r="K55" s="31"/>
      <c r="L55" s="28">
        <f t="shared" si="10"/>
        <v>-197</v>
      </c>
      <c r="M55" s="28">
        <f t="shared" si="11"/>
        <v>0</v>
      </c>
      <c r="N55" s="28">
        <f t="shared" si="2"/>
        <v>0</v>
      </c>
      <c r="O55" s="28">
        <f t="shared" si="2"/>
        <v>304.8</v>
      </c>
      <c r="P55" s="28">
        <f t="shared" si="2"/>
        <v>66.259</v>
      </c>
      <c r="Q55" s="7">
        <f t="shared" si="3"/>
        <v>-238.541</v>
      </c>
      <c r="R55" s="7">
        <f t="shared" si="4"/>
        <v>21.738517060367453</v>
      </c>
    </row>
    <row r="56" spans="2:18" ht="38.25" hidden="1" x14ac:dyDescent="0.2">
      <c r="B56" s="8">
        <v>21110000</v>
      </c>
      <c r="C56" s="9" t="s">
        <v>94</v>
      </c>
      <c r="D56" s="10"/>
      <c r="E56" s="10"/>
      <c r="F56" s="29"/>
      <c r="G56" s="30">
        <f t="shared" si="8"/>
        <v>0</v>
      </c>
      <c r="H56" s="30" t="e">
        <f t="shared" si="9"/>
        <v>#DIV/0!</v>
      </c>
      <c r="I56" s="31">
        <v>0</v>
      </c>
      <c r="J56" s="31">
        <v>0</v>
      </c>
      <c r="K56" s="31">
        <v>14.118840000000001</v>
      </c>
      <c r="L56" s="28">
        <f t="shared" si="10"/>
        <v>14.118840000000001</v>
      </c>
      <c r="M56" s="28" t="e">
        <f t="shared" si="11"/>
        <v>#DIV/0!</v>
      </c>
      <c r="N56" s="28">
        <f t="shared" si="2"/>
        <v>0</v>
      </c>
      <c r="O56" s="28">
        <f t="shared" si="2"/>
        <v>0</v>
      </c>
      <c r="P56" s="28">
        <f t="shared" si="2"/>
        <v>14.118840000000001</v>
      </c>
      <c r="Q56" s="7">
        <f t="shared" si="3"/>
        <v>14.118840000000001</v>
      </c>
      <c r="R56" s="7" t="e">
        <f t="shared" si="4"/>
        <v>#DIV/0!</v>
      </c>
    </row>
    <row r="57" spans="2:18" ht="25.5" hidden="1" x14ac:dyDescent="0.2">
      <c r="B57" s="6">
        <v>22000000</v>
      </c>
      <c r="C57" s="13" t="s">
        <v>58</v>
      </c>
      <c r="D57" s="14">
        <v>3844.97</v>
      </c>
      <c r="E57" s="14">
        <v>4075.07</v>
      </c>
      <c r="F57" s="31">
        <v>3691.8850000000002</v>
      </c>
      <c r="G57" s="28">
        <f t="shared" si="8"/>
        <v>-383.18499999999995</v>
      </c>
      <c r="H57" s="28">
        <f t="shared" si="9"/>
        <v>90.596848643090794</v>
      </c>
      <c r="I57" s="29">
        <f>I58</f>
        <v>0</v>
      </c>
      <c r="J57" s="29">
        <f>J58</f>
        <v>98.5</v>
      </c>
      <c r="K57" s="29">
        <f>K58</f>
        <v>0</v>
      </c>
      <c r="L57" s="30">
        <f t="shared" si="10"/>
        <v>-98.5</v>
      </c>
      <c r="M57" s="30">
        <f t="shared" si="11"/>
        <v>0</v>
      </c>
      <c r="N57" s="28">
        <f t="shared" si="2"/>
        <v>3844.97</v>
      </c>
      <c r="O57" s="28">
        <f t="shared" si="2"/>
        <v>4173.57</v>
      </c>
      <c r="P57" s="28">
        <f t="shared" si="2"/>
        <v>3691.8850000000002</v>
      </c>
      <c r="Q57" s="7">
        <f t="shared" si="3"/>
        <v>-481.68499999999949</v>
      </c>
      <c r="R57" s="7">
        <f t="shared" si="4"/>
        <v>88.45868165623196</v>
      </c>
    </row>
    <row r="58" spans="2:18" hidden="1" x14ac:dyDescent="0.2">
      <c r="B58" s="6">
        <v>22010000</v>
      </c>
      <c r="C58" s="13" t="s">
        <v>59</v>
      </c>
      <c r="D58" s="14">
        <f>D59+D60+D61</f>
        <v>3481.2</v>
      </c>
      <c r="E58" s="14">
        <f>E59+E60+E61</f>
        <v>3728.5999999999995</v>
      </c>
      <c r="F58" s="31">
        <f>F59+F60+F61</f>
        <v>3251.2359999999999</v>
      </c>
      <c r="G58" s="31">
        <f>G59+G60+G61</f>
        <v>-477.36399999999969</v>
      </c>
      <c r="H58" s="28">
        <f t="shared" si="9"/>
        <v>87.197232205117217</v>
      </c>
      <c r="I58" s="29">
        <f>I61</f>
        <v>0</v>
      </c>
      <c r="J58" s="29">
        <f>J61</f>
        <v>98.5</v>
      </c>
      <c r="K58" s="29">
        <f>K61</f>
        <v>0</v>
      </c>
      <c r="L58" s="29">
        <f>L61</f>
        <v>-98.5</v>
      </c>
      <c r="M58" s="30">
        <f t="shared" si="11"/>
        <v>0</v>
      </c>
      <c r="N58" s="28">
        <f t="shared" si="2"/>
        <v>3481.2</v>
      </c>
      <c r="O58" s="28">
        <f t="shared" si="2"/>
        <v>3827.0999999999995</v>
      </c>
      <c r="P58" s="28">
        <f t="shared" si="2"/>
        <v>3251.2359999999999</v>
      </c>
      <c r="Q58" s="7">
        <f t="shared" si="3"/>
        <v>-575.86399999999958</v>
      </c>
      <c r="R58" s="7">
        <f t="shared" si="4"/>
        <v>84.952993127955907</v>
      </c>
    </row>
    <row r="59" spans="2:18" ht="38.25" hidden="1" x14ac:dyDescent="0.2">
      <c r="B59" s="8">
        <v>22010300</v>
      </c>
      <c r="C59" s="9" t="s">
        <v>95</v>
      </c>
      <c r="D59" s="10">
        <v>0</v>
      </c>
      <c r="E59" s="10">
        <v>12.7</v>
      </c>
      <c r="F59" s="29">
        <v>12.81</v>
      </c>
      <c r="G59" s="30">
        <f>F59-E59</f>
        <v>0.11000000000000121</v>
      </c>
      <c r="H59" s="30">
        <f t="shared" si="9"/>
        <v>100.86614173228348</v>
      </c>
      <c r="I59" s="29"/>
      <c r="J59" s="29"/>
      <c r="K59" s="29"/>
      <c r="L59" s="30"/>
      <c r="M59" s="30"/>
      <c r="N59" s="28">
        <f t="shared" si="2"/>
        <v>0</v>
      </c>
      <c r="O59" s="28">
        <f t="shared" si="2"/>
        <v>12.7</v>
      </c>
      <c r="P59" s="28">
        <f t="shared" si="2"/>
        <v>12.81</v>
      </c>
      <c r="Q59" s="7">
        <f t="shared" si="3"/>
        <v>0.11000000000000121</v>
      </c>
      <c r="R59" s="7">
        <f t="shared" si="4"/>
        <v>100.86614173228348</v>
      </c>
    </row>
    <row r="60" spans="2:18" hidden="1" x14ac:dyDescent="0.2">
      <c r="B60" s="8">
        <v>22012500</v>
      </c>
      <c r="C60" s="9" t="s">
        <v>60</v>
      </c>
      <c r="D60" s="10">
        <v>3135.5</v>
      </c>
      <c r="E60" s="10">
        <v>3503.2</v>
      </c>
      <c r="F60" s="29">
        <v>3099.6390000000001</v>
      </c>
      <c r="G60" s="30">
        <f>F60-E60</f>
        <v>-403.56099999999969</v>
      </c>
      <c r="H60" s="30">
        <f t="shared" si="9"/>
        <v>88.480218086321088</v>
      </c>
      <c r="I60" s="29"/>
      <c r="J60" s="29"/>
      <c r="K60" s="29">
        <v>4.2999999999999997E-2</v>
      </c>
      <c r="L60" s="30">
        <f>K60-J60</f>
        <v>4.2999999999999997E-2</v>
      </c>
      <c r="M60" s="30" t="e">
        <f>K60/J60*100</f>
        <v>#DIV/0!</v>
      </c>
      <c r="N60" s="28">
        <f t="shared" si="2"/>
        <v>3135.5</v>
      </c>
      <c r="O60" s="28">
        <f t="shared" si="2"/>
        <v>3503.2</v>
      </c>
      <c r="P60" s="28">
        <f t="shared" si="2"/>
        <v>3099.6820000000002</v>
      </c>
      <c r="Q60" s="7">
        <f t="shared" si="3"/>
        <v>-403.51799999999957</v>
      </c>
      <c r="R60" s="7">
        <f t="shared" si="4"/>
        <v>88.481445535510403</v>
      </c>
    </row>
    <row r="61" spans="2:18" ht="25.5" hidden="1" x14ac:dyDescent="0.2">
      <c r="B61" s="8">
        <v>22012600</v>
      </c>
      <c r="C61" s="18" t="s">
        <v>61</v>
      </c>
      <c r="D61" s="10">
        <v>345.7</v>
      </c>
      <c r="E61" s="10">
        <v>212.7</v>
      </c>
      <c r="F61" s="29">
        <v>138.78700000000001</v>
      </c>
      <c r="G61" s="30">
        <f>F61-E61</f>
        <v>-73.912999999999982</v>
      </c>
      <c r="H61" s="30">
        <f t="shared" si="9"/>
        <v>65.250117536436306</v>
      </c>
      <c r="I61" s="31">
        <f>I62+I66+I68</f>
        <v>0</v>
      </c>
      <c r="J61" s="31">
        <f>J62+J66+J68</f>
        <v>98.5</v>
      </c>
      <c r="K61" s="31">
        <f>K62+K66+K68</f>
        <v>0</v>
      </c>
      <c r="L61" s="28">
        <f>K61-J61</f>
        <v>-98.5</v>
      </c>
      <c r="M61" s="28">
        <f>K61/J61*100</f>
        <v>0</v>
      </c>
      <c r="N61" s="28">
        <f t="shared" si="2"/>
        <v>345.7</v>
      </c>
      <c r="O61" s="28">
        <f t="shared" si="2"/>
        <v>311.2</v>
      </c>
      <c r="P61" s="28">
        <f t="shared" si="2"/>
        <v>138.78700000000001</v>
      </c>
      <c r="Q61" s="7">
        <f t="shared" si="3"/>
        <v>-172.41299999999998</v>
      </c>
      <c r="R61" s="7">
        <f t="shared" si="4"/>
        <v>44.597365038560419</v>
      </c>
    </row>
    <row r="62" spans="2:18" ht="38.25" hidden="1" x14ac:dyDescent="0.2">
      <c r="B62" s="6">
        <v>22080000</v>
      </c>
      <c r="C62" s="19" t="s">
        <v>62</v>
      </c>
      <c r="D62" s="14">
        <f>D63</f>
        <v>291.60000000000002</v>
      </c>
      <c r="E62" s="14">
        <f>E63</f>
        <v>317.8</v>
      </c>
      <c r="F62" s="31">
        <f>F63</f>
        <v>304.98700000000002</v>
      </c>
      <c r="G62" s="31">
        <f>G63</f>
        <v>-12.812999999999988</v>
      </c>
      <c r="H62" s="28">
        <f t="shared" si="9"/>
        <v>95.96821900566394</v>
      </c>
      <c r="I62" s="32">
        <f>I64</f>
        <v>0</v>
      </c>
      <c r="J62" s="32">
        <f>J64</f>
        <v>0</v>
      </c>
      <c r="K62" s="32">
        <f>K64</f>
        <v>0</v>
      </c>
      <c r="L62" s="28">
        <f>K62-J62</f>
        <v>0</v>
      </c>
      <c r="M62" s="28" t="e">
        <f>K62/J62*100</f>
        <v>#DIV/0!</v>
      </c>
      <c r="N62" s="28">
        <f t="shared" si="2"/>
        <v>291.60000000000002</v>
      </c>
      <c r="O62" s="28">
        <f t="shared" si="2"/>
        <v>317.8</v>
      </c>
      <c r="P62" s="28">
        <f t="shared" si="2"/>
        <v>304.98700000000002</v>
      </c>
      <c r="Q62" s="7">
        <f t="shared" si="3"/>
        <v>-12.812999999999988</v>
      </c>
      <c r="R62" s="7">
        <f t="shared" si="4"/>
        <v>95.96821900566394</v>
      </c>
    </row>
    <row r="63" spans="2:18" ht="38.25" hidden="1" x14ac:dyDescent="0.2">
      <c r="B63" s="8">
        <v>22080400</v>
      </c>
      <c r="C63" s="9" t="s">
        <v>63</v>
      </c>
      <c r="D63" s="10">
        <v>291.60000000000002</v>
      </c>
      <c r="E63" s="10">
        <v>317.8</v>
      </c>
      <c r="F63" s="29">
        <v>304.98700000000002</v>
      </c>
      <c r="G63" s="30">
        <f t="shared" ref="G63:G69" si="12">F63-E63</f>
        <v>-12.812999999999988</v>
      </c>
      <c r="H63" s="30">
        <f t="shared" si="9"/>
        <v>95.96821900566394</v>
      </c>
      <c r="I63" s="29"/>
      <c r="J63" s="29"/>
      <c r="K63" s="29"/>
      <c r="L63" s="30"/>
      <c r="M63" s="30"/>
      <c r="N63" s="28">
        <f t="shared" si="2"/>
        <v>291.60000000000002</v>
      </c>
      <c r="O63" s="28">
        <f t="shared" si="2"/>
        <v>317.8</v>
      </c>
      <c r="P63" s="28">
        <f t="shared" si="2"/>
        <v>304.98700000000002</v>
      </c>
      <c r="Q63" s="7">
        <f t="shared" si="3"/>
        <v>-12.812999999999988</v>
      </c>
      <c r="R63" s="7">
        <f t="shared" si="4"/>
        <v>95.96821900566394</v>
      </c>
    </row>
    <row r="64" spans="2:18" hidden="1" x14ac:dyDescent="0.2">
      <c r="B64" s="6">
        <v>22090000</v>
      </c>
      <c r="C64" s="19" t="s">
        <v>64</v>
      </c>
      <c r="D64" s="14">
        <f>D65+D66</f>
        <v>72.17</v>
      </c>
      <c r="E64" s="14">
        <f>E65+E66</f>
        <v>26.57</v>
      </c>
      <c r="F64" s="31">
        <f>F65+F66</f>
        <v>130.80000000000001</v>
      </c>
      <c r="G64" s="28">
        <f t="shared" si="12"/>
        <v>104.23000000000002</v>
      </c>
      <c r="H64" s="28">
        <f t="shared" si="9"/>
        <v>492.28453142642081</v>
      </c>
      <c r="I64" s="29"/>
      <c r="J64" s="29"/>
      <c r="K64" s="29"/>
      <c r="L64" s="30">
        <f>K64-J64</f>
        <v>0</v>
      </c>
      <c r="M64" s="30" t="e">
        <f>K64/J64*100</f>
        <v>#DIV/0!</v>
      </c>
      <c r="N64" s="28">
        <f t="shared" si="2"/>
        <v>72.17</v>
      </c>
      <c r="O64" s="28">
        <f t="shared" si="2"/>
        <v>26.57</v>
      </c>
      <c r="P64" s="28">
        <f t="shared" si="2"/>
        <v>130.80000000000001</v>
      </c>
      <c r="Q64" s="7">
        <f t="shared" si="3"/>
        <v>104.23000000000002</v>
      </c>
      <c r="R64" s="7">
        <f t="shared" si="4"/>
        <v>492.28453142642081</v>
      </c>
    </row>
    <row r="65" spans="2:18" ht="51" hidden="1" x14ac:dyDescent="0.2">
      <c r="B65" s="8">
        <v>22090100</v>
      </c>
      <c r="C65" s="9" t="s">
        <v>65</v>
      </c>
      <c r="D65" s="10">
        <v>72.17</v>
      </c>
      <c r="E65" s="10">
        <v>6.17</v>
      </c>
      <c r="F65" s="29">
        <v>116.7</v>
      </c>
      <c r="G65" s="30">
        <f t="shared" si="12"/>
        <v>110.53</v>
      </c>
      <c r="H65" s="30">
        <f t="shared" si="9"/>
        <v>1891.4100486223663</v>
      </c>
      <c r="I65" s="29"/>
      <c r="J65" s="29"/>
      <c r="K65" s="29"/>
      <c r="L65" s="30"/>
      <c r="M65" s="30"/>
      <c r="N65" s="28">
        <f t="shared" si="2"/>
        <v>72.17</v>
      </c>
      <c r="O65" s="28">
        <f t="shared" si="2"/>
        <v>6.17</v>
      </c>
      <c r="P65" s="28">
        <f t="shared" si="2"/>
        <v>116.7</v>
      </c>
      <c r="Q65" s="7">
        <f t="shared" si="3"/>
        <v>110.53</v>
      </c>
      <c r="R65" s="7">
        <f t="shared" si="4"/>
        <v>1891.4100486223663</v>
      </c>
    </row>
    <row r="66" spans="2:18" ht="40.5" hidden="1" x14ac:dyDescent="0.25">
      <c r="B66" s="15">
        <v>22090400</v>
      </c>
      <c r="C66" s="16" t="s">
        <v>96</v>
      </c>
      <c r="D66" s="17">
        <v>0</v>
      </c>
      <c r="E66" s="17">
        <v>20.399999999999999</v>
      </c>
      <c r="F66" s="32">
        <v>14.1</v>
      </c>
      <c r="G66" s="33">
        <f t="shared" si="12"/>
        <v>-6.2999999999999989</v>
      </c>
      <c r="H66" s="33">
        <f t="shared" si="9"/>
        <v>69.117647058823522</v>
      </c>
      <c r="I66" s="32">
        <f>I67</f>
        <v>0</v>
      </c>
      <c r="J66" s="32">
        <f>J67</f>
        <v>0</v>
      </c>
      <c r="K66" s="32">
        <f>K67</f>
        <v>0</v>
      </c>
      <c r="L66" s="28">
        <f t="shared" ref="L66:L87" si="13">K66-J66</f>
        <v>0</v>
      </c>
      <c r="M66" s="28" t="e">
        <f t="shared" ref="M66:M87" si="14">K66/J66*100</f>
        <v>#DIV/0!</v>
      </c>
      <c r="N66" s="28">
        <f t="shared" si="2"/>
        <v>0</v>
      </c>
      <c r="O66" s="28">
        <f t="shared" si="2"/>
        <v>20.399999999999999</v>
      </c>
      <c r="P66" s="28">
        <f t="shared" si="2"/>
        <v>14.1</v>
      </c>
      <c r="Q66" s="7">
        <f t="shared" si="3"/>
        <v>-6.2999999999999989</v>
      </c>
      <c r="R66" s="7">
        <f t="shared" si="4"/>
        <v>69.117647058823522</v>
      </c>
    </row>
    <row r="67" spans="2:18" ht="76.5" hidden="1" x14ac:dyDescent="0.2">
      <c r="B67" s="6">
        <v>22130000</v>
      </c>
      <c r="C67" s="13" t="s">
        <v>97</v>
      </c>
      <c r="D67" s="14">
        <v>0</v>
      </c>
      <c r="E67" s="14">
        <v>2.1</v>
      </c>
      <c r="F67" s="31">
        <v>4.9000000000000004</v>
      </c>
      <c r="G67" s="28">
        <f t="shared" si="12"/>
        <v>2.8000000000000003</v>
      </c>
      <c r="H67" s="28">
        <f t="shared" si="9"/>
        <v>233.33333333333334</v>
      </c>
      <c r="I67" s="29"/>
      <c r="J67" s="29"/>
      <c r="K67" s="29"/>
      <c r="L67" s="30">
        <f t="shared" si="13"/>
        <v>0</v>
      </c>
      <c r="M67" s="30" t="e">
        <f t="shared" si="14"/>
        <v>#DIV/0!</v>
      </c>
      <c r="N67" s="28">
        <f t="shared" si="2"/>
        <v>0</v>
      </c>
      <c r="O67" s="28">
        <f t="shared" si="2"/>
        <v>2.1</v>
      </c>
      <c r="P67" s="28">
        <f t="shared" si="2"/>
        <v>4.9000000000000004</v>
      </c>
      <c r="Q67" s="7">
        <f t="shared" si="3"/>
        <v>2.8000000000000003</v>
      </c>
      <c r="R67" s="7">
        <f t="shared" si="4"/>
        <v>233.33333333333334</v>
      </c>
    </row>
    <row r="68" spans="2:18" hidden="1" x14ac:dyDescent="0.2">
      <c r="B68" s="6">
        <v>24000000</v>
      </c>
      <c r="C68" s="19" t="s">
        <v>98</v>
      </c>
      <c r="D68" s="14">
        <v>0</v>
      </c>
      <c r="E68" s="14">
        <f>E69</f>
        <v>1.3</v>
      </c>
      <c r="F68" s="31">
        <v>20.6</v>
      </c>
      <c r="G68" s="28">
        <f t="shared" si="12"/>
        <v>19.3</v>
      </c>
      <c r="H68" s="28">
        <f t="shared" si="9"/>
        <v>1584.6153846153848</v>
      </c>
      <c r="I68" s="31">
        <f>I69+I72</f>
        <v>0</v>
      </c>
      <c r="J68" s="31">
        <f>J69+J72</f>
        <v>98.5</v>
      </c>
      <c r="K68" s="31"/>
      <c r="L68" s="28">
        <f t="shared" si="13"/>
        <v>-98.5</v>
      </c>
      <c r="M68" s="28">
        <f t="shared" si="14"/>
        <v>0</v>
      </c>
      <c r="N68" s="28">
        <f t="shared" si="2"/>
        <v>0</v>
      </c>
      <c r="O68" s="28">
        <f t="shared" si="2"/>
        <v>99.8</v>
      </c>
      <c r="P68" s="28">
        <f t="shared" si="2"/>
        <v>20.6</v>
      </c>
      <c r="Q68" s="7">
        <f t="shared" si="3"/>
        <v>-79.199999999999989</v>
      </c>
      <c r="R68" s="7">
        <f t="shared" si="4"/>
        <v>20.641282565130261</v>
      </c>
    </row>
    <row r="69" spans="2:18" hidden="1" x14ac:dyDescent="0.2">
      <c r="B69" s="6">
        <v>24060000</v>
      </c>
      <c r="C69" s="13" t="s">
        <v>56</v>
      </c>
      <c r="D69" s="14">
        <v>0</v>
      </c>
      <c r="E69" s="14">
        <f>E71</f>
        <v>1.3</v>
      </c>
      <c r="F69" s="31">
        <v>20.6</v>
      </c>
      <c r="G69" s="28">
        <f t="shared" si="12"/>
        <v>19.3</v>
      </c>
      <c r="H69" s="28">
        <f t="shared" si="9"/>
        <v>1584.6153846153848</v>
      </c>
      <c r="I69" s="31">
        <f>I70</f>
        <v>0</v>
      </c>
      <c r="J69" s="31">
        <f>J70</f>
        <v>7.4</v>
      </c>
      <c r="K69" s="31"/>
      <c r="L69" s="28">
        <f t="shared" si="13"/>
        <v>-7.4</v>
      </c>
      <c r="M69" s="28">
        <f t="shared" si="14"/>
        <v>0</v>
      </c>
      <c r="N69" s="28">
        <f t="shared" si="2"/>
        <v>0</v>
      </c>
      <c r="O69" s="28">
        <f t="shared" si="2"/>
        <v>8.7000000000000011</v>
      </c>
      <c r="P69" s="28">
        <f t="shared" si="2"/>
        <v>20.6</v>
      </c>
      <c r="Q69" s="7">
        <f t="shared" si="3"/>
        <v>11.9</v>
      </c>
      <c r="R69" s="7">
        <f t="shared" si="4"/>
        <v>236.7816091954023</v>
      </c>
    </row>
    <row r="70" spans="2:18" ht="51" hidden="1" x14ac:dyDescent="0.2">
      <c r="B70" s="8">
        <v>24062100</v>
      </c>
      <c r="C70" s="9" t="s">
        <v>99</v>
      </c>
      <c r="D70" s="14"/>
      <c r="E70" s="14"/>
      <c r="F70" s="31"/>
      <c r="G70" s="28"/>
      <c r="H70" s="28"/>
      <c r="I70" s="31">
        <v>0</v>
      </c>
      <c r="J70" s="29">
        <v>7.4</v>
      </c>
      <c r="K70" s="29">
        <v>57.462339999999998</v>
      </c>
      <c r="L70" s="28">
        <f t="shared" si="13"/>
        <v>50.062339999999999</v>
      </c>
      <c r="M70" s="28">
        <f t="shared" si="14"/>
        <v>776.51810810810809</v>
      </c>
      <c r="N70" s="28">
        <f t="shared" si="2"/>
        <v>0</v>
      </c>
      <c r="O70" s="28">
        <f t="shared" si="2"/>
        <v>7.4</v>
      </c>
      <c r="P70" s="28">
        <f t="shared" si="2"/>
        <v>57.462339999999998</v>
      </c>
      <c r="Q70" s="7">
        <f t="shared" si="3"/>
        <v>50.062339999999999</v>
      </c>
      <c r="R70" s="7">
        <f t="shared" si="4"/>
        <v>776.51810810810809</v>
      </c>
    </row>
    <row r="71" spans="2:18" ht="76.5" hidden="1" x14ac:dyDescent="0.2">
      <c r="B71" s="8">
        <v>24062200</v>
      </c>
      <c r="C71" s="9" t="s">
        <v>100</v>
      </c>
      <c r="D71" s="10">
        <v>0</v>
      </c>
      <c r="E71" s="10">
        <v>1.3</v>
      </c>
      <c r="F71" s="29">
        <v>12.06786</v>
      </c>
      <c r="G71" s="30">
        <f>F71-E71</f>
        <v>10.767859999999999</v>
      </c>
      <c r="H71" s="30">
        <f>F71/E71*100</f>
        <v>928.29692307692312</v>
      </c>
      <c r="I71" s="29"/>
      <c r="J71" s="29"/>
      <c r="K71" s="29"/>
      <c r="L71" s="28">
        <f t="shared" si="13"/>
        <v>0</v>
      </c>
      <c r="M71" s="28" t="e">
        <f t="shared" si="14"/>
        <v>#DIV/0!</v>
      </c>
      <c r="N71" s="28">
        <f t="shared" si="2"/>
        <v>0</v>
      </c>
      <c r="O71" s="28">
        <f t="shared" si="2"/>
        <v>1.3</v>
      </c>
      <c r="P71" s="28">
        <f t="shared" si="2"/>
        <v>12.06786</v>
      </c>
      <c r="Q71" s="7">
        <f t="shared" si="3"/>
        <v>10.767859999999999</v>
      </c>
      <c r="R71" s="7">
        <f t="shared" si="4"/>
        <v>928.29692307692312</v>
      </c>
    </row>
    <row r="72" spans="2:18" ht="25.5" hidden="1" x14ac:dyDescent="0.2">
      <c r="B72" s="8">
        <v>24170000</v>
      </c>
      <c r="C72" s="9" t="s">
        <v>101</v>
      </c>
      <c r="D72" s="10"/>
      <c r="E72" s="10"/>
      <c r="F72" s="29"/>
      <c r="G72" s="30">
        <f>F72-E72</f>
        <v>0</v>
      </c>
      <c r="H72" s="30" t="e">
        <f>F72/E72*100</f>
        <v>#DIV/0!</v>
      </c>
      <c r="I72" s="29">
        <v>0</v>
      </c>
      <c r="J72" s="29">
        <v>91.1</v>
      </c>
      <c r="K72" s="29">
        <v>18.388999999999999</v>
      </c>
      <c r="L72" s="28">
        <f t="shared" si="13"/>
        <v>-72.710999999999999</v>
      </c>
      <c r="M72" s="28">
        <f t="shared" si="14"/>
        <v>20.18551042810099</v>
      </c>
      <c r="N72" s="28">
        <f t="shared" ref="N72:P105" si="15">D72+I72</f>
        <v>0</v>
      </c>
      <c r="O72" s="28">
        <f t="shared" si="15"/>
        <v>91.1</v>
      </c>
      <c r="P72" s="28">
        <f t="shared" si="15"/>
        <v>18.388999999999999</v>
      </c>
      <c r="Q72" s="7">
        <f t="shared" ref="Q72:Q105" si="16">P72-O72</f>
        <v>-72.710999999999999</v>
      </c>
      <c r="R72" s="7">
        <f t="shared" ref="R72:R105" si="17">P72/O72*100</f>
        <v>20.18551042810099</v>
      </c>
    </row>
    <row r="73" spans="2:18" x14ac:dyDescent="0.2">
      <c r="B73" s="6">
        <v>25000000</v>
      </c>
      <c r="C73" s="13" t="s">
        <v>102</v>
      </c>
      <c r="D73" s="14"/>
      <c r="E73" s="14"/>
      <c r="F73" s="31"/>
      <c r="G73" s="28"/>
      <c r="H73" s="28"/>
      <c r="I73" s="31">
        <v>1000</v>
      </c>
      <c r="J73" s="31">
        <f>J74+J76</f>
        <v>4324.8999999999996</v>
      </c>
      <c r="K73" s="31">
        <v>717.4</v>
      </c>
      <c r="L73" s="28">
        <f t="shared" si="13"/>
        <v>-3607.4999999999995</v>
      </c>
      <c r="M73" s="28">
        <f t="shared" si="14"/>
        <v>16.587666766861663</v>
      </c>
      <c r="N73" s="28">
        <f t="shared" si="15"/>
        <v>1000</v>
      </c>
      <c r="O73" s="28">
        <f t="shared" si="15"/>
        <v>4324.8999999999996</v>
      </c>
      <c r="P73" s="28">
        <f t="shared" si="15"/>
        <v>717.4</v>
      </c>
      <c r="Q73" s="7">
        <f t="shared" si="16"/>
        <v>-3607.4999999999995</v>
      </c>
      <c r="R73" s="7">
        <f t="shared" si="17"/>
        <v>16.587666766861663</v>
      </c>
    </row>
    <row r="74" spans="2:18" ht="38.25" hidden="1" x14ac:dyDescent="0.2">
      <c r="B74" s="8">
        <v>25010000</v>
      </c>
      <c r="C74" s="9" t="s">
        <v>103</v>
      </c>
      <c r="D74" s="10"/>
      <c r="E74" s="10"/>
      <c r="F74" s="29"/>
      <c r="G74" s="30"/>
      <c r="H74" s="30"/>
      <c r="I74" s="29">
        <v>1000</v>
      </c>
      <c r="J74" s="29">
        <f>J75</f>
        <v>2436.9346399999999</v>
      </c>
      <c r="K74" s="29">
        <f>K75</f>
        <v>2264.2069999999999</v>
      </c>
      <c r="L74" s="28">
        <f t="shared" si="13"/>
        <v>-172.72764000000006</v>
      </c>
      <c r="M74" s="28">
        <f t="shared" si="14"/>
        <v>92.912093859029383</v>
      </c>
      <c r="N74" s="28">
        <f t="shared" si="15"/>
        <v>1000</v>
      </c>
      <c r="O74" s="28">
        <f t="shared" si="15"/>
        <v>2436.9346399999999</v>
      </c>
      <c r="P74" s="28">
        <f t="shared" si="15"/>
        <v>2264.2069999999999</v>
      </c>
      <c r="Q74" s="7">
        <f t="shared" si="16"/>
        <v>-172.72764000000006</v>
      </c>
      <c r="R74" s="7">
        <f t="shared" si="17"/>
        <v>92.912093859029383</v>
      </c>
    </row>
    <row r="75" spans="2:18" ht="25.5" hidden="1" x14ac:dyDescent="0.2">
      <c r="B75" s="8">
        <v>25010100</v>
      </c>
      <c r="C75" s="9" t="s">
        <v>104</v>
      </c>
      <c r="D75" s="10"/>
      <c r="E75" s="10"/>
      <c r="F75" s="29"/>
      <c r="G75" s="30"/>
      <c r="H75" s="30"/>
      <c r="I75" s="29">
        <v>1000</v>
      </c>
      <c r="J75" s="29">
        <v>2436.9346399999999</v>
      </c>
      <c r="K75" s="29">
        <v>2264.2069999999999</v>
      </c>
      <c r="L75" s="28">
        <f t="shared" si="13"/>
        <v>-172.72764000000006</v>
      </c>
      <c r="M75" s="28">
        <f t="shared" si="14"/>
        <v>92.912093859029383</v>
      </c>
      <c r="N75" s="28">
        <f t="shared" si="15"/>
        <v>1000</v>
      </c>
      <c r="O75" s="28">
        <f t="shared" si="15"/>
        <v>2436.9346399999999</v>
      </c>
      <c r="P75" s="28">
        <f t="shared" si="15"/>
        <v>2264.2069999999999</v>
      </c>
      <c r="Q75" s="7">
        <f t="shared" si="16"/>
        <v>-172.72764000000006</v>
      </c>
      <c r="R75" s="7">
        <f t="shared" si="17"/>
        <v>92.912093859029383</v>
      </c>
    </row>
    <row r="76" spans="2:18" ht="25.5" hidden="1" x14ac:dyDescent="0.2">
      <c r="B76" s="8">
        <v>25020000</v>
      </c>
      <c r="C76" s="9" t="s">
        <v>105</v>
      </c>
      <c r="D76" s="10"/>
      <c r="E76" s="10"/>
      <c r="F76" s="29"/>
      <c r="G76" s="30"/>
      <c r="H76" s="30"/>
      <c r="I76" s="29">
        <v>0</v>
      </c>
      <c r="J76" s="29">
        <f>J77+J78</f>
        <v>1887.9653599999999</v>
      </c>
      <c r="K76" s="29">
        <v>630.99800000000005</v>
      </c>
      <c r="L76" s="28">
        <f>K76-J76</f>
        <v>-1256.9673599999999</v>
      </c>
      <c r="M76" s="28">
        <f t="shared" si="14"/>
        <v>33.422117448171832</v>
      </c>
      <c r="N76" s="28">
        <f t="shared" si="15"/>
        <v>0</v>
      </c>
      <c r="O76" s="28">
        <f t="shared" si="15"/>
        <v>1887.9653599999999</v>
      </c>
      <c r="P76" s="28">
        <f t="shared" si="15"/>
        <v>630.99800000000005</v>
      </c>
      <c r="Q76" s="7">
        <f t="shared" si="16"/>
        <v>-1256.9673599999999</v>
      </c>
      <c r="R76" s="7">
        <f t="shared" si="17"/>
        <v>33.422117448171832</v>
      </c>
    </row>
    <row r="77" spans="2:18" hidden="1" x14ac:dyDescent="0.2">
      <c r="B77" s="8">
        <v>25020100</v>
      </c>
      <c r="C77" s="9" t="s">
        <v>106</v>
      </c>
      <c r="D77" s="10"/>
      <c r="E77" s="10"/>
      <c r="F77" s="29"/>
      <c r="G77" s="30"/>
      <c r="H77" s="30"/>
      <c r="I77" s="29">
        <v>0</v>
      </c>
      <c r="J77" s="29">
        <v>1885.5653599999998</v>
      </c>
      <c r="K77" s="29">
        <v>1868.2059999999999</v>
      </c>
      <c r="L77" s="28">
        <f t="shared" si="13"/>
        <v>-17.359359999999924</v>
      </c>
      <c r="M77" s="28">
        <f t="shared" si="14"/>
        <v>99.079355170164987</v>
      </c>
      <c r="N77" s="28">
        <f t="shared" si="15"/>
        <v>0</v>
      </c>
      <c r="O77" s="28">
        <f t="shared" si="15"/>
        <v>1885.5653599999998</v>
      </c>
      <c r="P77" s="28">
        <f t="shared" si="15"/>
        <v>1868.2059999999999</v>
      </c>
      <c r="Q77" s="7">
        <f t="shared" si="16"/>
        <v>-17.359359999999924</v>
      </c>
      <c r="R77" s="7">
        <f t="shared" si="17"/>
        <v>99.079355170164987</v>
      </c>
    </row>
    <row r="78" spans="2:18" ht="76.5" hidden="1" x14ac:dyDescent="0.2">
      <c r="B78" s="8">
        <v>25020200</v>
      </c>
      <c r="C78" s="9" t="s">
        <v>107</v>
      </c>
      <c r="D78" s="10"/>
      <c r="E78" s="10"/>
      <c r="F78" s="29"/>
      <c r="G78" s="30"/>
      <c r="H78" s="30"/>
      <c r="I78" s="29">
        <v>0</v>
      </c>
      <c r="J78" s="29">
        <v>2.4</v>
      </c>
      <c r="K78" s="29">
        <v>-1237.2080000000001</v>
      </c>
      <c r="L78" s="28">
        <f t="shared" si="13"/>
        <v>-1239.6080000000002</v>
      </c>
      <c r="M78" s="28">
        <f t="shared" si="14"/>
        <v>-51550.333333333343</v>
      </c>
      <c r="N78" s="28">
        <f t="shared" si="15"/>
        <v>0</v>
      </c>
      <c r="O78" s="28">
        <f t="shared" si="15"/>
        <v>2.4</v>
      </c>
      <c r="P78" s="28">
        <f t="shared" si="15"/>
        <v>-1237.2080000000001</v>
      </c>
      <c r="Q78" s="7">
        <f t="shared" si="16"/>
        <v>-1239.6080000000002</v>
      </c>
      <c r="R78" s="7">
        <f t="shared" si="17"/>
        <v>-51550.333333333343</v>
      </c>
    </row>
    <row r="79" spans="2:18" x14ac:dyDescent="0.2">
      <c r="B79" s="6">
        <v>30000000</v>
      </c>
      <c r="C79" s="13" t="s">
        <v>108</v>
      </c>
      <c r="D79" s="14">
        <v>0</v>
      </c>
      <c r="E79" s="14">
        <f>E80</f>
        <v>3.8</v>
      </c>
      <c r="F79" s="31">
        <f>F80</f>
        <v>0</v>
      </c>
      <c r="G79" s="28">
        <f>F79-E79</f>
        <v>-3.8</v>
      </c>
      <c r="H79" s="28">
        <f>F79/E79*100</f>
        <v>0</v>
      </c>
      <c r="I79" s="29">
        <f t="shared" ref="I79:K81" si="18">I80</f>
        <v>400</v>
      </c>
      <c r="J79" s="29">
        <f t="shared" si="18"/>
        <v>277</v>
      </c>
      <c r="K79" s="29">
        <v>129.30000000000001</v>
      </c>
      <c r="L79" s="30">
        <f t="shared" si="13"/>
        <v>-147.69999999999999</v>
      </c>
      <c r="M79" s="30">
        <f t="shared" si="14"/>
        <v>46.678700361010833</v>
      </c>
      <c r="N79" s="28">
        <f t="shared" si="15"/>
        <v>400</v>
      </c>
      <c r="O79" s="28">
        <f t="shared" si="15"/>
        <v>280.8</v>
      </c>
      <c r="P79" s="28">
        <f t="shared" si="15"/>
        <v>129.30000000000001</v>
      </c>
      <c r="Q79" s="7">
        <f t="shared" si="16"/>
        <v>-151.5</v>
      </c>
      <c r="R79" s="7">
        <f t="shared" si="17"/>
        <v>46.047008547008552</v>
      </c>
    </row>
    <row r="80" spans="2:18" hidden="1" x14ac:dyDescent="0.2">
      <c r="B80" s="6">
        <v>31000000</v>
      </c>
      <c r="C80" s="13" t="s">
        <v>109</v>
      </c>
      <c r="D80" s="14">
        <v>0</v>
      </c>
      <c r="E80" s="14">
        <f>E81</f>
        <v>3.8</v>
      </c>
      <c r="F80" s="31"/>
      <c r="G80" s="28">
        <f>F80-E80</f>
        <v>-3.8</v>
      </c>
      <c r="H80" s="28">
        <f>F80/E80*100</f>
        <v>0</v>
      </c>
      <c r="I80" s="29">
        <f t="shared" si="18"/>
        <v>400</v>
      </c>
      <c r="J80" s="29">
        <f t="shared" si="18"/>
        <v>277</v>
      </c>
      <c r="K80" s="29"/>
      <c r="L80" s="30">
        <f t="shared" si="13"/>
        <v>-277</v>
      </c>
      <c r="M80" s="30">
        <f t="shared" si="14"/>
        <v>0</v>
      </c>
      <c r="N80" s="28">
        <f t="shared" si="15"/>
        <v>400</v>
      </c>
      <c r="O80" s="28">
        <f t="shared" si="15"/>
        <v>280.8</v>
      </c>
      <c r="P80" s="28">
        <f t="shared" si="15"/>
        <v>0</v>
      </c>
      <c r="Q80" s="7">
        <f t="shared" si="16"/>
        <v>-280.8</v>
      </c>
      <c r="R80" s="7">
        <f t="shared" si="17"/>
        <v>0</v>
      </c>
    </row>
    <row r="81" spans="2:18" ht="76.5" hidden="1" x14ac:dyDescent="0.2">
      <c r="B81" s="8">
        <v>31010000</v>
      </c>
      <c r="C81" s="9" t="s">
        <v>110</v>
      </c>
      <c r="D81" s="10">
        <v>0</v>
      </c>
      <c r="E81" s="10">
        <f>E83</f>
        <v>3.8</v>
      </c>
      <c r="F81" s="29">
        <f>F83</f>
        <v>4</v>
      </c>
      <c r="G81" s="28">
        <f>F81-E81</f>
        <v>0.20000000000000018</v>
      </c>
      <c r="H81" s="28">
        <f>F81/E81*100</f>
        <v>105.26315789473684</v>
      </c>
      <c r="I81" s="29">
        <f t="shared" si="18"/>
        <v>400</v>
      </c>
      <c r="J81" s="29">
        <f t="shared" si="18"/>
        <v>277</v>
      </c>
      <c r="K81" s="29">
        <f t="shared" si="18"/>
        <v>167.47200000000001</v>
      </c>
      <c r="L81" s="30">
        <f t="shared" si="13"/>
        <v>-109.52799999999999</v>
      </c>
      <c r="M81" s="30">
        <f t="shared" si="14"/>
        <v>60.459205776173285</v>
      </c>
      <c r="N81" s="28">
        <f t="shared" si="15"/>
        <v>400</v>
      </c>
      <c r="O81" s="28">
        <f t="shared" si="15"/>
        <v>280.8</v>
      </c>
      <c r="P81" s="28">
        <f t="shared" si="15"/>
        <v>171.47200000000001</v>
      </c>
      <c r="Q81" s="7">
        <f t="shared" si="16"/>
        <v>-109.328</v>
      </c>
      <c r="R81" s="7">
        <f t="shared" si="17"/>
        <v>61.065527065527071</v>
      </c>
    </row>
    <row r="82" spans="2:18" ht="63.75" hidden="1" x14ac:dyDescent="0.2">
      <c r="B82" s="8">
        <v>33010100</v>
      </c>
      <c r="C82" s="9" t="s">
        <v>111</v>
      </c>
      <c r="D82" s="10"/>
      <c r="E82" s="10"/>
      <c r="F82" s="29"/>
      <c r="G82" s="28"/>
      <c r="H82" s="28"/>
      <c r="I82" s="29">
        <v>400</v>
      </c>
      <c r="J82" s="29">
        <v>277</v>
      </c>
      <c r="K82" s="29">
        <v>167.47200000000001</v>
      </c>
      <c r="L82" s="30">
        <f t="shared" si="13"/>
        <v>-109.52799999999999</v>
      </c>
      <c r="M82" s="30">
        <f t="shared" si="14"/>
        <v>60.459205776173285</v>
      </c>
      <c r="N82" s="28">
        <f t="shared" si="15"/>
        <v>400</v>
      </c>
      <c r="O82" s="28">
        <f t="shared" si="15"/>
        <v>277</v>
      </c>
      <c r="P82" s="28">
        <f t="shared" si="15"/>
        <v>167.47200000000001</v>
      </c>
      <c r="Q82" s="7">
        <f t="shared" si="16"/>
        <v>-109.52799999999999</v>
      </c>
      <c r="R82" s="7">
        <f t="shared" si="17"/>
        <v>60.459205776173285</v>
      </c>
    </row>
    <row r="83" spans="2:18" ht="76.5" hidden="1" x14ac:dyDescent="0.2">
      <c r="B83" s="8">
        <v>31010200</v>
      </c>
      <c r="C83" s="9" t="s">
        <v>112</v>
      </c>
      <c r="D83" s="10">
        <v>0</v>
      </c>
      <c r="E83" s="10">
        <v>3.8</v>
      </c>
      <c r="F83" s="29">
        <v>4</v>
      </c>
      <c r="G83" s="28">
        <f>F83-E83</f>
        <v>0.20000000000000018</v>
      </c>
      <c r="H83" s="28">
        <f>F83/E83*100</f>
        <v>105.26315789473684</v>
      </c>
      <c r="I83" s="31">
        <f>I85+I86</f>
        <v>0</v>
      </c>
      <c r="J83" s="31">
        <f>J85+J86</f>
        <v>0</v>
      </c>
      <c r="K83" s="31">
        <f>K85+K86</f>
        <v>0</v>
      </c>
      <c r="L83" s="28">
        <f t="shared" si="13"/>
        <v>0</v>
      </c>
      <c r="M83" s="28" t="e">
        <f t="shared" si="14"/>
        <v>#DIV/0!</v>
      </c>
      <c r="N83" s="28">
        <f t="shared" si="15"/>
        <v>0</v>
      </c>
      <c r="O83" s="28">
        <f t="shared" si="15"/>
        <v>3.8</v>
      </c>
      <c r="P83" s="28">
        <f t="shared" si="15"/>
        <v>4</v>
      </c>
      <c r="Q83" s="7">
        <f t="shared" si="16"/>
        <v>0.20000000000000018</v>
      </c>
      <c r="R83" s="7">
        <f t="shared" si="17"/>
        <v>105.26315789473684</v>
      </c>
    </row>
    <row r="84" spans="2:18" x14ac:dyDescent="0.2">
      <c r="B84" s="6">
        <v>50000000</v>
      </c>
      <c r="C84" s="13" t="s">
        <v>120</v>
      </c>
      <c r="D84" s="7"/>
      <c r="E84" s="7"/>
      <c r="F84" s="28"/>
      <c r="G84" s="28"/>
      <c r="H84" s="28"/>
      <c r="I84" s="28">
        <v>0</v>
      </c>
      <c r="J84" s="28">
        <v>13</v>
      </c>
      <c r="K84" s="28">
        <v>2.6</v>
      </c>
      <c r="L84" s="28"/>
      <c r="M84" s="28"/>
      <c r="N84" s="28">
        <f t="shared" ref="N84" si="19">D84+I84</f>
        <v>0</v>
      </c>
      <c r="O84" s="28">
        <f t="shared" ref="O84" si="20">E84+J84</f>
        <v>13</v>
      </c>
      <c r="P84" s="28">
        <f t="shared" ref="P84" si="21">F84+K84</f>
        <v>2.6</v>
      </c>
      <c r="Q84" s="7"/>
      <c r="R84" s="7"/>
    </row>
    <row r="85" spans="2:18" x14ac:dyDescent="0.2">
      <c r="B85" s="6">
        <v>40000000</v>
      </c>
      <c r="C85" s="13" t="s">
        <v>66</v>
      </c>
      <c r="D85" s="14">
        <f>D86</f>
        <v>58980.999999999993</v>
      </c>
      <c r="E85" s="14">
        <f>E86</f>
        <v>69685.974000000002</v>
      </c>
      <c r="F85" s="31">
        <f>F86</f>
        <v>25000.3</v>
      </c>
      <c r="G85" s="28">
        <f>F85-E85</f>
        <v>-44685.673999999999</v>
      </c>
      <c r="H85" s="28">
        <f>F85/E85*100</f>
        <v>35.875655551574837</v>
      </c>
      <c r="I85" s="29"/>
      <c r="J85" s="34"/>
      <c r="K85" s="34"/>
      <c r="L85" s="30">
        <f t="shared" si="13"/>
        <v>0</v>
      </c>
      <c r="M85" s="30" t="e">
        <f t="shared" si="14"/>
        <v>#DIV/0!</v>
      </c>
      <c r="N85" s="28">
        <f t="shared" si="15"/>
        <v>58980.999999999993</v>
      </c>
      <c r="O85" s="28">
        <f t="shared" si="15"/>
        <v>69685.974000000002</v>
      </c>
      <c r="P85" s="28">
        <f t="shared" si="15"/>
        <v>25000.3</v>
      </c>
      <c r="Q85" s="7">
        <f t="shared" si="16"/>
        <v>-44685.673999999999</v>
      </c>
      <c r="R85" s="7">
        <f t="shared" si="17"/>
        <v>35.875655551574837</v>
      </c>
    </row>
    <row r="86" spans="2:18" x14ac:dyDescent="0.2">
      <c r="B86" s="6">
        <v>41000000</v>
      </c>
      <c r="C86" s="13" t="s">
        <v>67</v>
      </c>
      <c r="D86" s="14">
        <f>D87+D89+D94+D96</f>
        <v>58980.999999999993</v>
      </c>
      <c r="E86" s="14">
        <f>E87+E89+E94+E96</f>
        <v>69685.974000000002</v>
      </c>
      <c r="F86" s="31">
        <v>25000.3</v>
      </c>
      <c r="G86" s="28">
        <f>F86-E86</f>
        <v>-44685.673999999999</v>
      </c>
      <c r="H86" s="28">
        <f>F86/E86*100</f>
        <v>35.875655551574837</v>
      </c>
      <c r="I86" s="29"/>
      <c r="J86" s="34"/>
      <c r="K86" s="34"/>
      <c r="L86" s="30">
        <f t="shared" si="13"/>
        <v>0</v>
      </c>
      <c r="M86" s="30" t="e">
        <f t="shared" si="14"/>
        <v>#DIV/0!</v>
      </c>
      <c r="N86" s="28">
        <f t="shared" si="15"/>
        <v>58980.999999999993</v>
      </c>
      <c r="O86" s="28">
        <f t="shared" si="15"/>
        <v>69685.974000000002</v>
      </c>
      <c r="P86" s="28">
        <f t="shared" si="15"/>
        <v>25000.3</v>
      </c>
      <c r="Q86" s="7">
        <f t="shared" si="16"/>
        <v>-44685.673999999999</v>
      </c>
      <c r="R86" s="7">
        <f t="shared" si="17"/>
        <v>35.875655551574837</v>
      </c>
    </row>
    <row r="87" spans="2:18" ht="25.5" hidden="1" x14ac:dyDescent="0.2">
      <c r="B87" s="20">
        <v>41020000</v>
      </c>
      <c r="C87" s="21" t="s">
        <v>68</v>
      </c>
      <c r="D87" s="22">
        <f>D88</f>
        <v>8236.6</v>
      </c>
      <c r="E87" s="22">
        <f>E88</f>
        <v>8236.6</v>
      </c>
      <c r="F87" s="35">
        <f>F88</f>
        <v>11291.4</v>
      </c>
      <c r="G87" s="36">
        <f t="shared" ref="G87:G100" si="22">F87-E87</f>
        <v>3054.7999999999993</v>
      </c>
      <c r="H87" s="36">
        <f t="shared" ref="H87:H100" si="23">F87/E87*100</f>
        <v>137.08811888400552</v>
      </c>
      <c r="I87" s="35">
        <f>I89+I90+I88</f>
        <v>0</v>
      </c>
      <c r="J87" s="35">
        <f>J89+J90+J88</f>
        <v>0</v>
      </c>
      <c r="K87" s="35">
        <f>K89+K90+K88</f>
        <v>0</v>
      </c>
      <c r="L87" s="36">
        <f t="shared" si="13"/>
        <v>0</v>
      </c>
      <c r="M87" s="36" t="e">
        <f t="shared" si="14"/>
        <v>#DIV/0!</v>
      </c>
      <c r="N87" s="36">
        <f t="shared" si="15"/>
        <v>8236.6</v>
      </c>
      <c r="O87" s="36">
        <f t="shared" si="15"/>
        <v>8236.6</v>
      </c>
      <c r="P87" s="36">
        <f t="shared" si="15"/>
        <v>11291.4</v>
      </c>
      <c r="Q87" s="7">
        <f t="shared" si="16"/>
        <v>3054.7999999999993</v>
      </c>
      <c r="R87" s="7">
        <f t="shared" si="17"/>
        <v>137.08811888400552</v>
      </c>
    </row>
    <row r="88" spans="2:18" hidden="1" x14ac:dyDescent="0.2">
      <c r="B88" s="20">
        <v>41020100</v>
      </c>
      <c r="C88" s="21" t="s">
        <v>69</v>
      </c>
      <c r="D88" s="22">
        <v>8236.6</v>
      </c>
      <c r="E88" s="22">
        <v>8236.6</v>
      </c>
      <c r="F88" s="35">
        <v>11291.4</v>
      </c>
      <c r="G88" s="36">
        <f t="shared" si="22"/>
        <v>3054.7999999999993</v>
      </c>
      <c r="H88" s="36">
        <f t="shared" si="23"/>
        <v>137.08811888400552</v>
      </c>
      <c r="I88" s="35"/>
      <c r="J88" s="35"/>
      <c r="K88" s="35"/>
      <c r="L88" s="36"/>
      <c r="M88" s="36"/>
      <c r="N88" s="36">
        <f t="shared" si="15"/>
        <v>8236.6</v>
      </c>
      <c r="O88" s="36">
        <f t="shared" si="15"/>
        <v>8236.6</v>
      </c>
      <c r="P88" s="36">
        <f t="shared" si="15"/>
        <v>11291.4</v>
      </c>
      <c r="Q88" s="7">
        <f t="shared" si="16"/>
        <v>3054.7999999999993</v>
      </c>
      <c r="R88" s="7">
        <f t="shared" si="17"/>
        <v>137.08811888400552</v>
      </c>
    </row>
    <row r="89" spans="2:18" ht="25.5" hidden="1" x14ac:dyDescent="0.2">
      <c r="B89" s="20">
        <v>41030000</v>
      </c>
      <c r="C89" s="21" t="s">
        <v>70</v>
      </c>
      <c r="D89" s="22">
        <f>D90+D91+D92+D93</f>
        <v>42744.399999999994</v>
      </c>
      <c r="E89" s="22">
        <f>E90+E91+E92+E93</f>
        <v>50643.200000000004</v>
      </c>
      <c r="F89" s="35">
        <f>F90+F91+F92+F93</f>
        <v>50197.599999999999</v>
      </c>
      <c r="G89" s="36">
        <f t="shared" si="22"/>
        <v>-445.60000000000582</v>
      </c>
      <c r="H89" s="36">
        <f t="shared" si="23"/>
        <v>99.120118791861472</v>
      </c>
      <c r="I89" s="35"/>
      <c r="J89" s="35"/>
      <c r="K89" s="35"/>
      <c r="L89" s="36">
        <f t="shared" ref="L89:L96" si="24">K89-J89</f>
        <v>0</v>
      </c>
      <c r="M89" s="36" t="e">
        <f t="shared" ref="M89:M97" si="25">K89/J89*100</f>
        <v>#DIV/0!</v>
      </c>
      <c r="N89" s="36">
        <f t="shared" si="15"/>
        <v>42744.399999999994</v>
      </c>
      <c r="O89" s="36">
        <f t="shared" si="15"/>
        <v>50643.200000000004</v>
      </c>
      <c r="P89" s="36">
        <f t="shared" si="15"/>
        <v>50197.599999999999</v>
      </c>
      <c r="Q89" s="7">
        <f t="shared" si="16"/>
        <v>-445.60000000000582</v>
      </c>
      <c r="R89" s="7">
        <f t="shared" si="17"/>
        <v>99.120118791861472</v>
      </c>
    </row>
    <row r="90" spans="2:18" ht="38.25" hidden="1" x14ac:dyDescent="0.2">
      <c r="B90" s="20">
        <v>41033200</v>
      </c>
      <c r="C90" s="21" t="s">
        <v>113</v>
      </c>
      <c r="D90" s="22">
        <v>0</v>
      </c>
      <c r="E90" s="22">
        <v>3615.6</v>
      </c>
      <c r="F90" s="35">
        <v>3082</v>
      </c>
      <c r="G90" s="36">
        <f t="shared" si="22"/>
        <v>-533.59999999999991</v>
      </c>
      <c r="H90" s="36">
        <f t="shared" si="23"/>
        <v>85.241730279898221</v>
      </c>
      <c r="I90" s="35"/>
      <c r="J90" s="35"/>
      <c r="K90" s="35"/>
      <c r="L90" s="36">
        <f t="shared" si="24"/>
        <v>0</v>
      </c>
      <c r="M90" s="36" t="e">
        <f t="shared" si="25"/>
        <v>#DIV/0!</v>
      </c>
      <c r="N90" s="36">
        <f t="shared" si="15"/>
        <v>0</v>
      </c>
      <c r="O90" s="36">
        <f t="shared" si="15"/>
        <v>3615.6</v>
      </c>
      <c r="P90" s="36">
        <f t="shared" si="15"/>
        <v>3082</v>
      </c>
      <c r="Q90" s="7">
        <f t="shared" si="16"/>
        <v>-533.59999999999991</v>
      </c>
      <c r="R90" s="7">
        <f t="shared" si="17"/>
        <v>85.241730279898221</v>
      </c>
    </row>
    <row r="91" spans="2:18" ht="25.5" hidden="1" x14ac:dyDescent="0.2">
      <c r="B91" s="20">
        <v>41033900</v>
      </c>
      <c r="C91" s="21" t="s">
        <v>71</v>
      </c>
      <c r="D91" s="22">
        <v>28943.1</v>
      </c>
      <c r="E91" s="22">
        <v>31928.7</v>
      </c>
      <c r="F91" s="35">
        <v>35572</v>
      </c>
      <c r="G91" s="36">
        <f t="shared" si="22"/>
        <v>3643.2999999999993</v>
      </c>
      <c r="H91" s="36">
        <f t="shared" si="23"/>
        <v>111.41073704848617</v>
      </c>
      <c r="I91" s="35">
        <f>I92</f>
        <v>0</v>
      </c>
      <c r="J91" s="35">
        <f>J92</f>
        <v>0</v>
      </c>
      <c r="K91" s="35">
        <f>K92</f>
        <v>0</v>
      </c>
      <c r="L91" s="36">
        <f t="shared" si="24"/>
        <v>0</v>
      </c>
      <c r="M91" s="36" t="e">
        <f t="shared" si="25"/>
        <v>#DIV/0!</v>
      </c>
      <c r="N91" s="36">
        <f t="shared" si="15"/>
        <v>28943.1</v>
      </c>
      <c r="O91" s="36">
        <f t="shared" si="15"/>
        <v>31928.7</v>
      </c>
      <c r="P91" s="36">
        <f t="shared" si="15"/>
        <v>35572</v>
      </c>
      <c r="Q91" s="7">
        <f t="shared" si="16"/>
        <v>3643.2999999999993</v>
      </c>
      <c r="R91" s="7">
        <f t="shared" si="17"/>
        <v>111.41073704848617</v>
      </c>
    </row>
    <row r="92" spans="2:18" ht="25.5" hidden="1" x14ac:dyDescent="0.2">
      <c r="B92" s="20">
        <v>41034200</v>
      </c>
      <c r="C92" s="21" t="s">
        <v>72</v>
      </c>
      <c r="D92" s="22">
        <v>13801.3</v>
      </c>
      <c r="E92" s="22">
        <v>15048.9</v>
      </c>
      <c r="F92" s="35">
        <v>11427.6</v>
      </c>
      <c r="G92" s="36">
        <f t="shared" si="22"/>
        <v>-3621.2999999999993</v>
      </c>
      <c r="H92" s="36">
        <f t="shared" si="23"/>
        <v>75.936447182186072</v>
      </c>
      <c r="I92" s="35"/>
      <c r="J92" s="35"/>
      <c r="K92" s="35"/>
      <c r="L92" s="36">
        <f t="shared" si="24"/>
        <v>0</v>
      </c>
      <c r="M92" s="36" t="e">
        <f t="shared" si="25"/>
        <v>#DIV/0!</v>
      </c>
      <c r="N92" s="36">
        <f t="shared" si="15"/>
        <v>13801.3</v>
      </c>
      <c r="O92" s="36">
        <f t="shared" si="15"/>
        <v>15048.9</v>
      </c>
      <c r="P92" s="36">
        <f t="shared" si="15"/>
        <v>11427.6</v>
      </c>
      <c r="Q92" s="7">
        <f t="shared" si="16"/>
        <v>-3621.2999999999993</v>
      </c>
      <c r="R92" s="7">
        <f t="shared" si="17"/>
        <v>75.936447182186072</v>
      </c>
    </row>
    <row r="93" spans="2:18" ht="51" hidden="1" x14ac:dyDescent="0.2">
      <c r="B93" s="20">
        <v>41034500</v>
      </c>
      <c r="C93" s="21" t="s">
        <v>114</v>
      </c>
      <c r="D93" s="22">
        <v>0</v>
      </c>
      <c r="E93" s="22">
        <v>50</v>
      </c>
      <c r="F93" s="35">
        <v>116</v>
      </c>
      <c r="G93" s="36">
        <f t="shared" si="22"/>
        <v>66</v>
      </c>
      <c r="H93" s="36">
        <f t="shared" si="23"/>
        <v>231.99999999999997</v>
      </c>
      <c r="I93" s="35"/>
      <c r="J93" s="35"/>
      <c r="K93" s="35"/>
      <c r="L93" s="36">
        <f t="shared" si="24"/>
        <v>0</v>
      </c>
      <c r="M93" s="36" t="e">
        <f t="shared" si="25"/>
        <v>#DIV/0!</v>
      </c>
      <c r="N93" s="36">
        <f t="shared" si="15"/>
        <v>0</v>
      </c>
      <c r="O93" s="36">
        <f t="shared" si="15"/>
        <v>50</v>
      </c>
      <c r="P93" s="36">
        <f t="shared" si="15"/>
        <v>116</v>
      </c>
      <c r="Q93" s="7">
        <f t="shared" si="16"/>
        <v>66</v>
      </c>
      <c r="R93" s="7">
        <f t="shared" si="17"/>
        <v>231.99999999999997</v>
      </c>
    </row>
    <row r="94" spans="2:18" ht="25.5" hidden="1" x14ac:dyDescent="0.2">
      <c r="B94" s="20">
        <v>41040000</v>
      </c>
      <c r="C94" s="21" t="s">
        <v>73</v>
      </c>
      <c r="D94" s="22">
        <f>D95</f>
        <v>8000</v>
      </c>
      <c r="E94" s="22">
        <f>E95</f>
        <v>8149.5</v>
      </c>
      <c r="F94" s="35">
        <f>F95</f>
        <v>7284.6</v>
      </c>
      <c r="G94" s="36">
        <f t="shared" si="22"/>
        <v>-864.89999999999964</v>
      </c>
      <c r="H94" s="36">
        <f t="shared" si="23"/>
        <v>89.387078961899505</v>
      </c>
      <c r="I94" s="35"/>
      <c r="J94" s="35"/>
      <c r="K94" s="35"/>
      <c r="L94" s="36">
        <f t="shared" si="24"/>
        <v>0</v>
      </c>
      <c r="M94" s="36" t="e">
        <f t="shared" si="25"/>
        <v>#DIV/0!</v>
      </c>
      <c r="N94" s="36">
        <f t="shared" si="15"/>
        <v>8000</v>
      </c>
      <c r="O94" s="36">
        <f t="shared" si="15"/>
        <v>8149.5</v>
      </c>
      <c r="P94" s="36">
        <f t="shared" si="15"/>
        <v>7284.6</v>
      </c>
      <c r="Q94" s="7">
        <f t="shared" si="16"/>
        <v>-864.89999999999964</v>
      </c>
      <c r="R94" s="7">
        <f t="shared" si="17"/>
        <v>89.387078961899505</v>
      </c>
    </row>
    <row r="95" spans="2:18" ht="63.75" hidden="1" x14ac:dyDescent="0.2">
      <c r="B95" s="20">
        <v>41040200</v>
      </c>
      <c r="C95" s="21" t="s">
        <v>22</v>
      </c>
      <c r="D95" s="22">
        <v>8000</v>
      </c>
      <c r="E95" s="22">
        <v>8149.5</v>
      </c>
      <c r="F95" s="35">
        <v>7284.6</v>
      </c>
      <c r="G95" s="28">
        <f t="shared" si="22"/>
        <v>-864.89999999999964</v>
      </c>
      <c r="H95" s="28">
        <f t="shared" si="23"/>
        <v>89.387078961899505</v>
      </c>
      <c r="I95" s="32">
        <f>I96</f>
        <v>0</v>
      </c>
      <c r="J95" s="32">
        <f>J96</f>
        <v>0</v>
      </c>
      <c r="K95" s="32">
        <f>K96</f>
        <v>0</v>
      </c>
      <c r="L95" s="28">
        <f t="shared" si="24"/>
        <v>0</v>
      </c>
      <c r="M95" s="28" t="e">
        <f t="shared" si="25"/>
        <v>#DIV/0!</v>
      </c>
      <c r="N95" s="28">
        <f t="shared" si="15"/>
        <v>8000</v>
      </c>
      <c r="O95" s="28">
        <f t="shared" si="15"/>
        <v>8149.5</v>
      </c>
      <c r="P95" s="28">
        <f t="shared" si="15"/>
        <v>7284.6</v>
      </c>
      <c r="Q95" s="7">
        <f t="shared" si="16"/>
        <v>-864.89999999999964</v>
      </c>
      <c r="R95" s="7">
        <f t="shared" si="17"/>
        <v>89.387078961899505</v>
      </c>
    </row>
    <row r="96" spans="2:18" ht="25.5" hidden="1" x14ac:dyDescent="0.2">
      <c r="B96" s="20">
        <v>41050000</v>
      </c>
      <c r="C96" s="21" t="s">
        <v>115</v>
      </c>
      <c r="D96" s="27">
        <f>D97+D98+D99+D100</f>
        <v>0</v>
      </c>
      <c r="E96" s="27">
        <f>E97+E98+E99+E100</f>
        <v>2656.674</v>
      </c>
      <c r="F96" s="36">
        <v>3732.0189999999998</v>
      </c>
      <c r="G96" s="33">
        <f t="shared" si="22"/>
        <v>1075.3449999999998</v>
      </c>
      <c r="H96" s="33">
        <f t="shared" si="23"/>
        <v>140.47711537057236</v>
      </c>
      <c r="I96" s="36"/>
      <c r="J96" s="36"/>
      <c r="K96" s="36"/>
      <c r="L96" s="36">
        <f t="shared" si="24"/>
        <v>0</v>
      </c>
      <c r="M96" s="36" t="e">
        <f t="shared" si="25"/>
        <v>#DIV/0!</v>
      </c>
      <c r="N96" s="33">
        <f t="shared" si="15"/>
        <v>0</v>
      </c>
      <c r="O96" s="33">
        <f t="shared" si="15"/>
        <v>2656.674</v>
      </c>
      <c r="P96" s="33">
        <f t="shared" si="15"/>
        <v>3732.0189999999998</v>
      </c>
      <c r="Q96" s="7">
        <f t="shared" si="16"/>
        <v>1075.3449999999998</v>
      </c>
      <c r="R96" s="7">
        <f t="shared" si="17"/>
        <v>140.47711537057236</v>
      </c>
    </row>
    <row r="97" spans="2:18" ht="38.25" hidden="1" x14ac:dyDescent="0.25">
      <c r="B97" s="20">
        <v>41051000</v>
      </c>
      <c r="C97" s="21" t="s">
        <v>116</v>
      </c>
      <c r="D97" s="23">
        <v>0</v>
      </c>
      <c r="E97" s="23">
        <v>0</v>
      </c>
      <c r="F97" s="37">
        <v>113.9</v>
      </c>
      <c r="G97" s="28">
        <f t="shared" si="22"/>
        <v>113.9</v>
      </c>
      <c r="H97" s="28" t="e">
        <f t="shared" si="23"/>
        <v>#DIV/0!</v>
      </c>
      <c r="I97" s="38"/>
      <c r="J97" s="38"/>
      <c r="K97" s="38"/>
      <c r="L97" s="28"/>
      <c r="M97" s="28" t="e">
        <f t="shared" si="25"/>
        <v>#DIV/0!</v>
      </c>
      <c r="N97" s="28">
        <f t="shared" si="15"/>
        <v>0</v>
      </c>
      <c r="O97" s="28">
        <f t="shared" si="15"/>
        <v>0</v>
      </c>
      <c r="P97" s="28">
        <f t="shared" si="15"/>
        <v>113.9</v>
      </c>
      <c r="Q97" s="7">
        <f t="shared" si="16"/>
        <v>113.9</v>
      </c>
      <c r="R97" s="7" t="e">
        <f t="shared" si="17"/>
        <v>#DIV/0!</v>
      </c>
    </row>
    <row r="98" spans="2:18" ht="38.25" hidden="1" x14ac:dyDescent="0.2">
      <c r="B98" s="8">
        <v>41051100</v>
      </c>
      <c r="C98" s="9" t="s">
        <v>117</v>
      </c>
      <c r="D98" s="11">
        <v>0</v>
      </c>
      <c r="E98" s="11">
        <v>1907.15</v>
      </c>
      <c r="F98" s="30">
        <v>339.33</v>
      </c>
      <c r="G98" s="28">
        <f t="shared" si="22"/>
        <v>-1567.8200000000002</v>
      </c>
      <c r="H98" s="28">
        <f t="shared" si="23"/>
        <v>17.792517631020107</v>
      </c>
      <c r="I98" s="30"/>
      <c r="J98" s="30"/>
      <c r="K98" s="30"/>
      <c r="L98" s="30">
        <f>K98-J98</f>
        <v>0</v>
      </c>
      <c r="M98" s="30" t="e">
        <f>K98/J98*100</f>
        <v>#DIV/0!</v>
      </c>
      <c r="N98" s="28">
        <f t="shared" si="15"/>
        <v>0</v>
      </c>
      <c r="O98" s="28">
        <f t="shared" si="15"/>
        <v>1907.15</v>
      </c>
      <c r="P98" s="28">
        <f t="shared" si="15"/>
        <v>339.33</v>
      </c>
      <c r="Q98" s="7">
        <f t="shared" si="16"/>
        <v>-1567.8200000000002</v>
      </c>
      <c r="R98" s="7">
        <f t="shared" si="17"/>
        <v>17.792517631020107</v>
      </c>
    </row>
    <row r="99" spans="2:18" ht="51" hidden="1" x14ac:dyDescent="0.2">
      <c r="B99" s="8">
        <v>41051200</v>
      </c>
      <c r="C99" s="9" t="s">
        <v>118</v>
      </c>
      <c r="D99" s="11">
        <v>0</v>
      </c>
      <c r="E99" s="11">
        <v>144</v>
      </c>
      <c r="F99" s="30">
        <v>318.16000000000003</v>
      </c>
      <c r="G99" s="28">
        <f t="shared" si="22"/>
        <v>174.16000000000003</v>
      </c>
      <c r="H99" s="28">
        <f t="shared" si="23"/>
        <v>220.94444444444449</v>
      </c>
      <c r="I99" s="30"/>
      <c r="J99" s="30"/>
      <c r="K99" s="30"/>
      <c r="L99" s="30">
        <f>K99-J99</f>
        <v>0</v>
      </c>
      <c r="M99" s="30" t="e">
        <f>K99/J99*100</f>
        <v>#DIV/0!</v>
      </c>
      <c r="N99" s="28">
        <f t="shared" si="15"/>
        <v>0</v>
      </c>
      <c r="O99" s="28">
        <f t="shared" si="15"/>
        <v>144</v>
      </c>
      <c r="P99" s="28">
        <f t="shared" si="15"/>
        <v>318.16000000000003</v>
      </c>
      <c r="Q99" s="7">
        <f t="shared" si="16"/>
        <v>174.16000000000003</v>
      </c>
      <c r="R99" s="7">
        <f t="shared" si="17"/>
        <v>220.94444444444449</v>
      </c>
    </row>
    <row r="100" spans="2:18" ht="63.75" hidden="1" x14ac:dyDescent="0.2">
      <c r="B100" s="8">
        <v>41051400</v>
      </c>
      <c r="C100" s="9" t="s">
        <v>119</v>
      </c>
      <c r="D100" s="11">
        <v>0</v>
      </c>
      <c r="E100" s="11">
        <v>605.524</v>
      </c>
      <c r="F100" s="30">
        <v>825.3</v>
      </c>
      <c r="G100" s="28">
        <f t="shared" si="22"/>
        <v>219.77599999999995</v>
      </c>
      <c r="H100" s="28">
        <f t="shared" si="23"/>
        <v>136.29517574860782</v>
      </c>
      <c r="I100" s="30"/>
      <c r="J100" s="30"/>
      <c r="K100" s="30"/>
      <c r="L100" s="30"/>
      <c r="M100" s="30"/>
      <c r="N100" s="28">
        <f t="shared" si="15"/>
        <v>0</v>
      </c>
      <c r="O100" s="28">
        <f t="shared" si="15"/>
        <v>605.524</v>
      </c>
      <c r="P100" s="28">
        <f t="shared" si="15"/>
        <v>825.3</v>
      </c>
      <c r="Q100" s="7">
        <f t="shared" si="16"/>
        <v>219.77599999999995</v>
      </c>
      <c r="R100" s="7">
        <f t="shared" si="17"/>
        <v>136.29517574860782</v>
      </c>
    </row>
    <row r="101" spans="2:18" ht="38.25" hidden="1" x14ac:dyDescent="0.2">
      <c r="B101" s="8"/>
      <c r="C101" s="72" t="s">
        <v>145</v>
      </c>
      <c r="D101" s="11"/>
      <c r="E101" s="11"/>
      <c r="F101" s="30">
        <v>6</v>
      </c>
      <c r="G101" s="28"/>
      <c r="H101" s="28"/>
      <c r="I101" s="30"/>
      <c r="J101" s="30"/>
      <c r="K101" s="30"/>
      <c r="L101" s="30"/>
      <c r="M101" s="30"/>
      <c r="N101" s="28"/>
      <c r="O101" s="28"/>
      <c r="P101" s="28">
        <f t="shared" si="15"/>
        <v>6</v>
      </c>
      <c r="Q101" s="7"/>
      <c r="R101" s="7"/>
    </row>
    <row r="102" spans="2:18" hidden="1" x14ac:dyDescent="0.2">
      <c r="B102" s="8"/>
      <c r="C102" s="72" t="s">
        <v>23</v>
      </c>
      <c r="D102" s="11"/>
      <c r="E102" s="11"/>
      <c r="F102" s="30">
        <v>1450.329</v>
      </c>
      <c r="G102" s="28"/>
      <c r="H102" s="28"/>
      <c r="I102" s="30"/>
      <c r="J102" s="30"/>
      <c r="K102" s="30"/>
      <c r="L102" s="30"/>
      <c r="M102" s="30"/>
      <c r="N102" s="28"/>
      <c r="O102" s="28"/>
      <c r="P102" s="28">
        <f t="shared" si="15"/>
        <v>1450.329</v>
      </c>
      <c r="Q102" s="7"/>
      <c r="R102" s="7"/>
    </row>
    <row r="103" spans="2:18" ht="51" hidden="1" x14ac:dyDescent="0.2">
      <c r="B103" s="8"/>
      <c r="C103" s="72" t="s">
        <v>146</v>
      </c>
      <c r="D103" s="11"/>
      <c r="E103" s="11"/>
      <c r="F103" s="30">
        <v>679</v>
      </c>
      <c r="G103" s="28"/>
      <c r="H103" s="28"/>
      <c r="I103" s="30"/>
      <c r="J103" s="30"/>
      <c r="K103" s="30"/>
      <c r="L103" s="30"/>
      <c r="M103" s="30"/>
      <c r="N103" s="28"/>
      <c r="O103" s="28"/>
      <c r="P103" s="28">
        <f t="shared" si="15"/>
        <v>679</v>
      </c>
      <c r="Q103" s="7"/>
      <c r="R103" s="7"/>
    </row>
    <row r="104" spans="2:18" hidden="1" x14ac:dyDescent="0.2">
      <c r="B104" s="6">
        <v>50000000</v>
      </c>
      <c r="C104" s="13" t="s">
        <v>120</v>
      </c>
      <c r="D104" s="7"/>
      <c r="E104" s="7"/>
      <c r="F104" s="28"/>
      <c r="G104" s="28"/>
      <c r="H104" s="28"/>
      <c r="I104" s="28">
        <v>0</v>
      </c>
      <c r="J104" s="28">
        <v>13</v>
      </c>
      <c r="K104" s="28">
        <v>6.1</v>
      </c>
      <c r="L104" s="28"/>
      <c r="M104" s="28"/>
      <c r="N104" s="28">
        <f t="shared" si="15"/>
        <v>0</v>
      </c>
      <c r="O104" s="28">
        <f t="shared" si="15"/>
        <v>13</v>
      </c>
      <c r="P104" s="28">
        <f t="shared" si="15"/>
        <v>6.1</v>
      </c>
      <c r="Q104" s="7">
        <f t="shared" si="16"/>
        <v>-6.9</v>
      </c>
      <c r="R104" s="7">
        <f t="shared" si="17"/>
        <v>46.92307692307692</v>
      </c>
    </row>
    <row r="105" spans="2:18" ht="51" x14ac:dyDescent="0.2">
      <c r="B105" s="6">
        <v>50110000</v>
      </c>
      <c r="C105" s="13" t="s">
        <v>121</v>
      </c>
      <c r="D105" s="7"/>
      <c r="E105" s="7"/>
      <c r="F105" s="28"/>
      <c r="G105" s="28"/>
      <c r="H105" s="28"/>
      <c r="I105" s="28">
        <v>0</v>
      </c>
      <c r="J105" s="28">
        <v>13</v>
      </c>
      <c r="K105" s="28">
        <v>2.6</v>
      </c>
      <c r="L105" s="28"/>
      <c r="M105" s="28"/>
      <c r="N105" s="28">
        <f t="shared" si="15"/>
        <v>0</v>
      </c>
      <c r="O105" s="28">
        <f t="shared" si="15"/>
        <v>13</v>
      </c>
      <c r="P105" s="28">
        <f t="shared" si="15"/>
        <v>2.6</v>
      </c>
      <c r="Q105" s="7">
        <f t="shared" si="16"/>
        <v>-10.4</v>
      </c>
      <c r="R105" s="7">
        <f t="shared" si="17"/>
        <v>20</v>
      </c>
    </row>
    <row r="106" spans="2:18" ht="15.75" x14ac:dyDescent="0.25">
      <c r="B106" s="24"/>
      <c r="C106" s="25" t="s">
        <v>122</v>
      </c>
      <c r="D106" s="26">
        <f>D85+D51+D79+D7</f>
        <v>110021.79899999998</v>
      </c>
      <c r="E106" s="26">
        <f>E85+E51+E79+E7</f>
        <v>120726.773</v>
      </c>
      <c r="F106" s="39">
        <f>F7+F51+F79+F85</f>
        <v>41005.699999999997</v>
      </c>
      <c r="G106" s="28">
        <f>F106-E106</f>
        <v>-79721.073000000004</v>
      </c>
      <c r="H106" s="28">
        <f>F106/E106*100</f>
        <v>33.965705353525848</v>
      </c>
      <c r="I106" s="39">
        <f>I104+I85+I51+I7+I79</f>
        <v>1413</v>
      </c>
      <c r="J106" s="39">
        <f>J104+J85+J51+J7+J79</f>
        <v>4737.8999999999996</v>
      </c>
      <c r="K106" s="39">
        <f>K84+K79+K51+K7</f>
        <v>990.5</v>
      </c>
      <c r="L106" s="39">
        <f>L104+L85+L51+L7+L79</f>
        <v>-3736.9999999999995</v>
      </c>
      <c r="M106" s="28">
        <f>K106/J106*100</f>
        <v>20.905886574220649</v>
      </c>
      <c r="N106" s="28">
        <f>D106+I106</f>
        <v>111434.79899999998</v>
      </c>
      <c r="O106" s="28">
        <f>E106+J106</f>
        <v>125464.673</v>
      </c>
      <c r="P106" s="71">
        <f>F106+K106</f>
        <v>41996.2</v>
      </c>
      <c r="Q106" s="7">
        <f>P106-O106</f>
        <v>-83468.472999999998</v>
      </c>
      <c r="R106" s="7">
        <f>P106/O106*100</f>
        <v>33.472529753454985</v>
      </c>
    </row>
  </sheetData>
  <mergeCells count="5">
    <mergeCell ref="B2:P2"/>
    <mergeCell ref="B3:P3"/>
    <mergeCell ref="C5:C6"/>
    <mergeCell ref="B5:B6"/>
    <mergeCell ref="F5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5"/>
  <sheetViews>
    <sheetView view="pageBreakPreview" zoomScaleSheetLayoutView="100" workbookViewId="0">
      <selection activeCell="C28" sqref="C28"/>
    </sheetView>
  </sheetViews>
  <sheetFormatPr defaultRowHeight="12.75" x14ac:dyDescent="0.2"/>
  <cols>
    <col min="1" max="1" width="57.7109375" customWidth="1"/>
    <col min="2" max="2" width="0.28515625" hidden="1" customWidth="1"/>
    <col min="3" max="3" width="12.7109375" customWidth="1"/>
    <col min="4" max="4" width="13.28515625" customWidth="1"/>
    <col min="5" max="5" width="14.7109375" customWidth="1"/>
  </cols>
  <sheetData>
    <row r="1" spans="1:5" ht="43.5" customHeight="1" x14ac:dyDescent="0.3">
      <c r="A1" s="82" t="s">
        <v>155</v>
      </c>
      <c r="B1" s="82"/>
      <c r="C1" s="82"/>
      <c r="D1" s="82"/>
      <c r="E1" s="82"/>
    </row>
    <row r="2" spans="1:5" ht="15.75" customHeight="1" x14ac:dyDescent="0.2">
      <c r="A2" s="83" t="s">
        <v>151</v>
      </c>
      <c r="B2" s="83"/>
      <c r="C2" s="83"/>
      <c r="D2" s="83"/>
      <c r="E2" s="83"/>
    </row>
    <row r="3" spans="1:5" x14ac:dyDescent="0.2">
      <c r="A3" s="43"/>
      <c r="B3" s="43"/>
      <c r="C3" s="43"/>
      <c r="D3" s="43"/>
      <c r="E3" s="73" t="s">
        <v>152</v>
      </c>
    </row>
    <row r="4" spans="1:5" ht="20.25" customHeight="1" x14ac:dyDescent="0.2">
      <c r="A4" s="81" t="s">
        <v>123</v>
      </c>
      <c r="B4" s="44" t="s">
        <v>0</v>
      </c>
      <c r="C4" s="81" t="s">
        <v>149</v>
      </c>
      <c r="D4" s="81"/>
      <c r="E4" s="81"/>
    </row>
    <row r="5" spans="1:5" ht="33.75" customHeight="1" x14ac:dyDescent="0.2">
      <c r="A5" s="81"/>
      <c r="B5" s="45"/>
      <c r="C5" s="42" t="s">
        <v>0</v>
      </c>
      <c r="D5" s="46" t="s">
        <v>2</v>
      </c>
      <c r="E5" s="47" t="s">
        <v>1</v>
      </c>
    </row>
    <row r="6" spans="1:5" x14ac:dyDescent="0.2">
      <c r="A6" s="59" t="s">
        <v>5</v>
      </c>
      <c r="B6" s="48">
        <f>B8</f>
        <v>24871.4</v>
      </c>
      <c r="C6" s="65">
        <v>3745.3</v>
      </c>
      <c r="D6" s="65">
        <v>21.9</v>
      </c>
      <c r="E6" s="65">
        <f>C6+D6</f>
        <v>3767.2000000000003</v>
      </c>
    </row>
    <row r="7" spans="1:5" ht="38.25" hidden="1" x14ac:dyDescent="0.2">
      <c r="A7" s="58" t="s">
        <v>6</v>
      </c>
      <c r="B7" s="48"/>
      <c r="C7" s="66">
        <v>10345.16</v>
      </c>
      <c r="D7" s="66">
        <v>110.407</v>
      </c>
      <c r="E7" s="66">
        <f>C7+D7</f>
        <v>10455.566999999999</v>
      </c>
    </row>
    <row r="8" spans="1:5" hidden="1" x14ac:dyDescent="0.2">
      <c r="A8" s="58" t="s">
        <v>7</v>
      </c>
      <c r="B8" s="40">
        <v>24871.4</v>
      </c>
      <c r="C8" s="66">
        <v>134.048</v>
      </c>
      <c r="D8" s="66"/>
      <c r="E8" s="66">
        <f>C8+D8</f>
        <v>134.048</v>
      </c>
    </row>
    <row r="9" spans="1:5" x14ac:dyDescent="0.2">
      <c r="A9" s="59" t="s">
        <v>8</v>
      </c>
      <c r="B9" s="48">
        <v>185808</v>
      </c>
      <c r="C9" s="65">
        <v>21727.8</v>
      </c>
      <c r="D9" s="65">
        <v>1499.5</v>
      </c>
      <c r="E9" s="65">
        <f>C9+D9</f>
        <v>23227.3</v>
      </c>
    </row>
    <row r="10" spans="1:5" hidden="1" x14ac:dyDescent="0.2">
      <c r="A10" s="60" t="s">
        <v>3</v>
      </c>
      <c r="B10" s="49"/>
      <c r="C10" s="67">
        <v>8510.85</v>
      </c>
      <c r="D10" s="67">
        <v>803.39700000000005</v>
      </c>
      <c r="E10" s="67"/>
    </row>
    <row r="11" spans="1:5" ht="38.25" hidden="1" x14ac:dyDescent="0.2">
      <c r="A11" s="60" t="s">
        <v>124</v>
      </c>
      <c r="B11" s="49"/>
      <c r="C11" s="67">
        <v>54662.59</v>
      </c>
      <c r="D11" s="67">
        <v>2424.5839999999998</v>
      </c>
      <c r="E11" s="67"/>
    </row>
    <row r="12" spans="1:5" x14ac:dyDescent="0.2">
      <c r="A12" s="61" t="s">
        <v>125</v>
      </c>
      <c r="B12" s="48">
        <v>121347.2</v>
      </c>
      <c r="C12" s="65"/>
      <c r="D12" s="65"/>
      <c r="E12" s="65">
        <f>C12+D12</f>
        <v>0</v>
      </c>
    </row>
    <row r="13" spans="1:5" x14ac:dyDescent="0.2">
      <c r="A13" s="62" t="s">
        <v>4</v>
      </c>
      <c r="B13" s="48">
        <v>121643</v>
      </c>
      <c r="C13" s="65">
        <v>72.400000000000006</v>
      </c>
      <c r="D13" s="65"/>
      <c r="E13" s="65">
        <f>C13+D13</f>
        <v>72.400000000000006</v>
      </c>
    </row>
    <row r="14" spans="1:5" ht="38.25" hidden="1" x14ac:dyDescent="0.2">
      <c r="A14" s="63" t="s">
        <v>9</v>
      </c>
      <c r="B14" s="49"/>
      <c r="C14" s="67">
        <v>47.7</v>
      </c>
      <c r="D14" s="67"/>
      <c r="E14" s="67"/>
    </row>
    <row r="15" spans="1:5" ht="27" hidden="1" customHeight="1" x14ac:dyDescent="0.2">
      <c r="A15" s="63" t="s">
        <v>126</v>
      </c>
      <c r="B15" s="49"/>
      <c r="C15" s="67">
        <v>319.87</v>
      </c>
      <c r="D15" s="67"/>
      <c r="E15" s="67"/>
    </row>
    <row r="16" spans="1:5" x14ac:dyDescent="0.2">
      <c r="A16" s="62" t="s">
        <v>127</v>
      </c>
      <c r="B16" s="48">
        <v>17542.8</v>
      </c>
      <c r="C16" s="65">
        <v>1051.4000000000001</v>
      </c>
      <c r="D16" s="65">
        <v>26.3</v>
      </c>
      <c r="E16" s="65">
        <f>C16+D16</f>
        <v>1077.7</v>
      </c>
    </row>
    <row r="17" spans="1:5" ht="25.5" hidden="1" x14ac:dyDescent="0.2">
      <c r="A17" s="63" t="s">
        <v>128</v>
      </c>
      <c r="B17" s="49"/>
      <c r="C17" s="67">
        <v>617.89800000000002</v>
      </c>
      <c r="D17" s="67">
        <v>40.81</v>
      </c>
      <c r="E17" s="67"/>
    </row>
    <row r="18" spans="1:5" hidden="1" x14ac:dyDescent="0.2">
      <c r="A18" s="63" t="s">
        <v>10</v>
      </c>
      <c r="B18" s="49"/>
      <c r="C18" s="67">
        <v>43.005000000000003</v>
      </c>
      <c r="D18" s="67"/>
      <c r="E18" s="67"/>
    </row>
    <row r="19" spans="1:5" x14ac:dyDescent="0.2">
      <c r="A19" s="62" t="s">
        <v>129</v>
      </c>
      <c r="B19" s="48"/>
      <c r="C19" s="65">
        <v>14.2</v>
      </c>
      <c r="D19" s="65"/>
      <c r="E19" s="65"/>
    </row>
    <row r="20" spans="1:5" ht="25.5" hidden="1" x14ac:dyDescent="0.2">
      <c r="A20" s="63" t="s">
        <v>11</v>
      </c>
      <c r="B20" s="49"/>
      <c r="C20" s="67">
        <v>520.15700000000004</v>
      </c>
      <c r="D20" s="67">
        <v>1293.5840000000001</v>
      </c>
      <c r="E20" s="67"/>
    </row>
    <row r="21" spans="1:5" ht="14.25" customHeight="1" x14ac:dyDescent="0.2">
      <c r="A21" s="62" t="s">
        <v>12</v>
      </c>
      <c r="B21" s="48" t="e">
        <f>SUM(#REF!)</f>
        <v>#REF!</v>
      </c>
      <c r="C21" s="65">
        <v>1921.1</v>
      </c>
      <c r="D21" s="65">
        <v>4</v>
      </c>
      <c r="E21" s="65">
        <f>C21+D21</f>
        <v>1925.1</v>
      </c>
    </row>
    <row r="22" spans="1:5" ht="25.5" hidden="1" x14ac:dyDescent="0.2">
      <c r="A22" s="63" t="s">
        <v>130</v>
      </c>
      <c r="B22" s="49"/>
      <c r="C22" s="67">
        <v>3361.605</v>
      </c>
      <c r="D22" s="67"/>
      <c r="E22" s="67"/>
    </row>
    <row r="23" spans="1:5" hidden="1" x14ac:dyDescent="0.2">
      <c r="A23" s="63" t="s">
        <v>13</v>
      </c>
      <c r="B23" s="49"/>
      <c r="C23" s="67">
        <v>1812.8209999999999</v>
      </c>
      <c r="D23" s="67">
        <v>1910.403</v>
      </c>
      <c r="E23" s="67"/>
    </row>
    <row r="24" spans="1:5" ht="25.5" hidden="1" x14ac:dyDescent="0.2">
      <c r="A24" s="63" t="s">
        <v>131</v>
      </c>
      <c r="B24" s="49"/>
      <c r="C24" s="67">
        <v>0</v>
      </c>
      <c r="D24" s="67"/>
      <c r="E24" s="67"/>
    </row>
    <row r="25" spans="1:5" ht="63.75" hidden="1" x14ac:dyDescent="0.2">
      <c r="A25" s="63" t="s">
        <v>132</v>
      </c>
      <c r="B25" s="49"/>
      <c r="C25" s="67">
        <v>90.9</v>
      </c>
      <c r="D25" s="67"/>
      <c r="E25" s="67"/>
    </row>
    <row r="26" spans="1:5" x14ac:dyDescent="0.2">
      <c r="A26" s="62" t="s">
        <v>14</v>
      </c>
      <c r="B26" s="48"/>
      <c r="C26" s="65">
        <f>C27+C28+C29+C30+C31+C32+C33+C35</f>
        <v>73.7</v>
      </c>
      <c r="D26" s="65">
        <f>D27+D28+D29+D30+D31+D32+D33</f>
        <v>191.5</v>
      </c>
      <c r="E26" s="65">
        <f>C26+D26</f>
        <v>265.2</v>
      </c>
    </row>
    <row r="27" spans="1:5" x14ac:dyDescent="0.2">
      <c r="A27" s="63" t="s">
        <v>153</v>
      </c>
      <c r="B27" s="49"/>
      <c r="C27" s="67"/>
      <c r="D27" s="67">
        <v>191.5</v>
      </c>
      <c r="E27" s="67"/>
    </row>
    <row r="28" spans="1:5" ht="27.75" customHeight="1" x14ac:dyDescent="0.2">
      <c r="A28" s="63" t="s">
        <v>133</v>
      </c>
      <c r="B28" s="49"/>
      <c r="C28" s="67"/>
      <c r="D28" s="67"/>
      <c r="E28" s="67"/>
    </row>
    <row r="29" spans="1:5" ht="28.5" customHeight="1" x14ac:dyDescent="0.2">
      <c r="A29" s="63" t="s">
        <v>134</v>
      </c>
      <c r="B29" s="49"/>
      <c r="C29" s="67"/>
      <c r="D29" s="67"/>
      <c r="E29" s="67"/>
    </row>
    <row r="30" spans="1:5" ht="25.5" x14ac:dyDescent="0.2">
      <c r="A30" s="63" t="s">
        <v>15</v>
      </c>
      <c r="B30" s="40"/>
      <c r="C30" s="67"/>
      <c r="D30" s="67">
        <v>0</v>
      </c>
      <c r="E30" s="67">
        <f>C30+D30</f>
        <v>0</v>
      </c>
    </row>
    <row r="31" spans="1:5" x14ac:dyDescent="0.2">
      <c r="A31" s="63" t="s">
        <v>147</v>
      </c>
      <c r="B31" s="40"/>
      <c r="C31" s="67">
        <v>41.6</v>
      </c>
      <c r="D31" s="67"/>
      <c r="E31" s="67"/>
    </row>
    <row r="32" spans="1:5" ht="13.5" customHeight="1" x14ac:dyDescent="0.2">
      <c r="A32" s="63" t="s">
        <v>16</v>
      </c>
      <c r="B32" s="40"/>
      <c r="C32" s="67">
        <v>24.2</v>
      </c>
      <c r="D32" s="67"/>
      <c r="E32" s="67"/>
    </row>
    <row r="33" spans="1:5" ht="45.75" customHeight="1" x14ac:dyDescent="0.2">
      <c r="A33" s="63" t="s">
        <v>17</v>
      </c>
      <c r="B33" s="40"/>
      <c r="C33" s="67"/>
      <c r="D33" s="67"/>
      <c r="E33" s="67"/>
    </row>
    <row r="34" spans="1:5" ht="2.25" hidden="1" customHeight="1" x14ac:dyDescent="0.2">
      <c r="A34" s="63" t="s">
        <v>17</v>
      </c>
      <c r="B34" s="40"/>
      <c r="C34" s="67">
        <v>0</v>
      </c>
      <c r="D34" s="67"/>
      <c r="E34" s="67"/>
    </row>
    <row r="35" spans="1:5" ht="12.75" customHeight="1" x14ac:dyDescent="0.2">
      <c r="A35" s="63" t="s">
        <v>154</v>
      </c>
      <c r="B35" s="40"/>
      <c r="C35" s="67">
        <v>7.9</v>
      </c>
      <c r="D35" s="67"/>
      <c r="E35" s="67"/>
    </row>
    <row r="36" spans="1:5" x14ac:dyDescent="0.2">
      <c r="A36" s="62" t="s">
        <v>18</v>
      </c>
      <c r="B36" s="40"/>
      <c r="C36" s="65">
        <f>C38+C40+C41+C37</f>
        <v>62</v>
      </c>
      <c r="D36" s="65">
        <f>D37+D39</f>
        <v>0</v>
      </c>
      <c r="E36" s="65">
        <f>C36+D36</f>
        <v>62</v>
      </c>
    </row>
    <row r="37" spans="1:5" ht="15.75" customHeight="1" x14ac:dyDescent="0.2">
      <c r="A37" s="63" t="s">
        <v>148</v>
      </c>
      <c r="B37" s="40"/>
      <c r="C37" s="67">
        <v>23.7</v>
      </c>
      <c r="D37" s="67"/>
      <c r="E37" s="67"/>
    </row>
    <row r="38" spans="1:5" x14ac:dyDescent="0.2">
      <c r="A38" s="63" t="s">
        <v>19</v>
      </c>
      <c r="B38" s="49"/>
      <c r="C38" s="67"/>
      <c r="D38" s="67"/>
      <c r="E38" s="67">
        <f>C38+D38</f>
        <v>0</v>
      </c>
    </row>
    <row r="39" spans="1:5" ht="14.25" customHeight="1" x14ac:dyDescent="0.2">
      <c r="A39" s="63" t="s">
        <v>135</v>
      </c>
      <c r="B39" s="49"/>
      <c r="C39" s="67"/>
      <c r="D39" s="67"/>
      <c r="E39" s="67"/>
    </row>
    <row r="40" spans="1:5" x14ac:dyDescent="0.2">
      <c r="A40" s="63" t="s">
        <v>20</v>
      </c>
      <c r="B40" s="49"/>
      <c r="C40" s="67">
        <v>38.299999999999997</v>
      </c>
      <c r="D40" s="67"/>
      <c r="E40" s="67"/>
    </row>
    <row r="41" spans="1:5" hidden="1" x14ac:dyDescent="0.2">
      <c r="A41" s="63" t="s">
        <v>21</v>
      </c>
      <c r="B41" s="49"/>
      <c r="C41" s="67">
        <v>0</v>
      </c>
      <c r="D41" s="67"/>
      <c r="E41" s="67"/>
    </row>
    <row r="42" spans="1:5" x14ac:dyDescent="0.2">
      <c r="A42" s="64" t="s">
        <v>136</v>
      </c>
      <c r="B42" s="51" t="e">
        <f>B6+#REF!+B9+B12+B13+#REF!+B16+#REF!+#REF!+B21+#REF!+#REF!+#REF!+#REF!+#REF!+#REF!+#REF!</f>
        <v>#REF!</v>
      </c>
      <c r="C42" s="52">
        <f>C36+C26+C21+C16+C13+C9+C6+C19</f>
        <v>28667.899999999998</v>
      </c>
      <c r="D42" s="52">
        <f>D36+D26+D21+D19+D16+D9+D6</f>
        <v>1743.2</v>
      </c>
      <c r="E42" s="52">
        <f>C42+D42</f>
        <v>30411.1</v>
      </c>
    </row>
    <row r="43" spans="1:5" x14ac:dyDescent="0.2">
      <c r="A43" s="64" t="s">
        <v>144</v>
      </c>
      <c r="B43" s="51" t="e">
        <f>B42+#REF!</f>
        <v>#REF!</v>
      </c>
      <c r="C43" s="52">
        <f>C44+C45+C46+C47</f>
        <v>6534</v>
      </c>
      <c r="D43" s="52">
        <f t="shared" ref="D43:E43" si="0">D44+D45+D46+D47</f>
        <v>0</v>
      </c>
      <c r="E43" s="52">
        <f t="shared" si="0"/>
        <v>6534</v>
      </c>
    </row>
    <row r="44" spans="1:5" ht="51.75" customHeight="1" x14ac:dyDescent="0.2">
      <c r="A44" s="53" t="s">
        <v>137</v>
      </c>
      <c r="B44" s="54" t="e">
        <f>#REF!-#REF!</f>
        <v>#REF!</v>
      </c>
      <c r="C44" s="66">
        <v>108</v>
      </c>
      <c r="D44" s="66"/>
      <c r="E44" s="66">
        <f t="shared" ref="E44:E49" si="1">C44+D44</f>
        <v>108</v>
      </c>
    </row>
    <row r="45" spans="1:5" ht="24.75" customHeight="1" x14ac:dyDescent="0.2">
      <c r="A45" s="53" t="s">
        <v>138</v>
      </c>
      <c r="B45" s="55"/>
      <c r="C45" s="66">
        <v>4117.3</v>
      </c>
      <c r="D45" s="66"/>
      <c r="E45" s="66">
        <f t="shared" si="1"/>
        <v>4117.3</v>
      </c>
    </row>
    <row r="46" spans="1:5" ht="12" customHeight="1" x14ac:dyDescent="0.2">
      <c r="A46" s="58" t="s">
        <v>139</v>
      </c>
      <c r="B46" s="56"/>
      <c r="C46" s="66">
        <v>2308.6999999999998</v>
      </c>
      <c r="D46" s="66"/>
      <c r="E46" s="66">
        <f t="shared" si="1"/>
        <v>2308.6999999999998</v>
      </c>
    </row>
    <row r="47" spans="1:5" ht="25.5" customHeight="1" x14ac:dyDescent="0.2">
      <c r="A47" s="58" t="s">
        <v>140</v>
      </c>
      <c r="B47" s="56"/>
      <c r="C47" s="66"/>
      <c r="D47" s="66"/>
      <c r="E47" s="66">
        <f t="shared" si="1"/>
        <v>0</v>
      </c>
    </row>
    <row r="48" spans="1:5" hidden="1" x14ac:dyDescent="0.2">
      <c r="A48" s="50" t="s">
        <v>141</v>
      </c>
      <c r="B48" s="51"/>
      <c r="C48" s="68">
        <f>SUM(C42+C44+C45+C46+C47)</f>
        <v>35201.899999999994</v>
      </c>
      <c r="D48" s="68">
        <f>SUM(D42)</f>
        <v>1743.2</v>
      </c>
      <c r="E48" s="68">
        <f t="shared" si="1"/>
        <v>36945.099999999991</v>
      </c>
    </row>
    <row r="49" spans="1:5" ht="51" hidden="1" x14ac:dyDescent="0.2">
      <c r="A49" s="53" t="s">
        <v>142</v>
      </c>
      <c r="B49" s="41"/>
      <c r="C49" s="69">
        <v>0</v>
      </c>
      <c r="D49" s="69"/>
      <c r="E49" s="69">
        <f t="shared" si="1"/>
        <v>0</v>
      </c>
    </row>
    <row r="50" spans="1:5" x14ac:dyDescent="0.2">
      <c r="A50" s="64" t="s">
        <v>143</v>
      </c>
      <c r="B50" s="57" t="e">
        <f>B43+#REF!+#REF!+#REF!</f>
        <v>#REF!</v>
      </c>
      <c r="C50" s="52">
        <f>C42+C43</f>
        <v>35201.899999999994</v>
      </c>
      <c r="D50" s="52">
        <f t="shared" ref="D50:E50" si="2">D42+D43</f>
        <v>1743.2</v>
      </c>
      <c r="E50" s="52">
        <f t="shared" si="2"/>
        <v>36945.1</v>
      </c>
    </row>
    <row r="55" spans="1:5" x14ac:dyDescent="0.2">
      <c r="D55" s="70"/>
    </row>
  </sheetData>
  <mergeCells count="4">
    <mergeCell ref="C4:E4"/>
    <mergeCell ref="A1:E1"/>
    <mergeCell ref="A2:E2"/>
    <mergeCell ref="A4:A5"/>
  </mergeCells>
  <pageMargins left="0.7" right="0.7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доходи</vt:lpstr>
      <vt:lpstr>видатки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2020-05-18T06:05:07Z</cp:lastPrinted>
  <dcterms:created xsi:type="dcterms:W3CDTF">2019-02-25T11:46:33Z</dcterms:created>
  <dcterms:modified xsi:type="dcterms:W3CDTF">2020-05-18T06:59:52Z</dcterms:modified>
</cp:coreProperties>
</file>